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prz\Desktop\Rebalans 2024-radno\"/>
    </mc:Choice>
  </mc:AlternateContent>
  <xr:revisionPtr revIDLastSave="0" documentId="13_ncr:1_{F7ACE8BB-ED28-461A-96EE-636A77CD5B41}" xr6:coauthVersionLast="47" xr6:coauthVersionMax="47" xr10:uidLastSave="{00000000-0000-0000-0000-000000000000}"/>
  <bookViews>
    <workbookView xWindow="-120" yWindow="-120" windowWidth="29040" windowHeight="15720" tabRatio="964" firstSheet="1" activeTab="1" xr2:uid="{00000000-000D-0000-FFFF-FFFF00000000}"/>
  </bookViews>
  <sheets>
    <sheet name="CODE" sheetId="65119" state="veryHidden" r:id="rId1"/>
    <sheet name="1" sheetId="16" r:id="rId2"/>
    <sheet name="2" sheetId="65065" r:id="rId3"/>
    <sheet name="3" sheetId="65067" r:id="rId4"/>
    <sheet name="4" sheetId="65099" r:id="rId5"/>
    <sheet name="5" sheetId="65123" r:id="rId6"/>
    <sheet name="6" sheetId="65140" r:id="rId7"/>
    <sheet name="7" sheetId="65068" r:id="rId8"/>
    <sheet name="8" sheetId="65069" r:id="rId9"/>
    <sheet name="9" sheetId="65070" r:id="rId10"/>
    <sheet name="10" sheetId="65071" r:id="rId11"/>
    <sheet name="11" sheetId="65074" r:id="rId12"/>
    <sheet name="12" sheetId="65100" r:id="rId13"/>
    <sheet name="13" sheetId="65115" r:id="rId14"/>
    <sheet name="14" sheetId="65141" r:id="rId15"/>
    <sheet name="15" sheetId="65075" r:id="rId16"/>
    <sheet name="16" sheetId="65076" r:id="rId17"/>
    <sheet name="17" sheetId="65077" r:id="rId18"/>
    <sheet name="18" sheetId="65078" r:id="rId19"/>
    <sheet name="19" sheetId="65079" r:id="rId20"/>
    <sheet name="20" sheetId="65080" r:id="rId21"/>
    <sheet name="21" sheetId="65082" r:id="rId22"/>
    <sheet name="22" sheetId="65081" r:id="rId23"/>
    <sheet name="23" sheetId="65122" r:id="rId24"/>
    <sheet name="24" sheetId="65083" r:id="rId25"/>
    <sheet name="25" sheetId="65084" r:id="rId26"/>
    <sheet name="26" sheetId="65085" r:id="rId27"/>
    <sheet name="27" sheetId="65086" r:id="rId28"/>
    <sheet name="28" sheetId="65087" r:id="rId29"/>
    <sheet name="29" sheetId="65088" r:id="rId30"/>
    <sheet name="30" sheetId="65089" r:id="rId31"/>
    <sheet name="31" sheetId="65093" r:id="rId32"/>
    <sheet name="32" sheetId="65094" r:id="rId33"/>
    <sheet name="33" sheetId="65095" r:id="rId34"/>
    <sheet name="34" sheetId="65096" r:id="rId35"/>
    <sheet name="35" sheetId="65097" r:id="rId36"/>
    <sheet name="36" sheetId="65098" r:id="rId37"/>
    <sheet name="37" sheetId="65105" r:id="rId38"/>
  </sheets>
  <definedNames>
    <definedName name="ACCOUNTEDPERIODTYPE1" localSheetId="14">#REF!</definedName>
    <definedName name="ACCOUNTEDPERIODTYPE1" localSheetId="6">#REF!</definedName>
    <definedName name="ACCOUNTEDPERIODTYPE1">#REF!</definedName>
    <definedName name="APPSUSERNAME1" localSheetId="14">#REF!</definedName>
    <definedName name="APPSUSERNAME1" localSheetId="6">#REF!</definedName>
    <definedName name="APPSUSERNAME1">#REF!</definedName>
    <definedName name="BUDGETORGID1" localSheetId="14">#REF!</definedName>
    <definedName name="BUDGETORGID1" localSheetId="6">#REF!</definedName>
    <definedName name="BUDGETORGID1">#REF!</definedName>
    <definedName name="BUDGETORGNAME1" localSheetId="14">#REF!</definedName>
    <definedName name="BUDGETORGNAME1" localSheetId="6">#REF!</definedName>
    <definedName name="BUDGETORGNAME1">#REF!</definedName>
    <definedName name="CHARTOFACCOUNTSID1" localSheetId="14">#REF!</definedName>
    <definedName name="CHARTOFACCOUNTSID1" localSheetId="6">#REF!</definedName>
    <definedName name="CHARTOFACCOUNTSID1">#REF!</definedName>
    <definedName name="CONNECTSTRING1" localSheetId="14">#REF!</definedName>
    <definedName name="CONNECTSTRING1" localSheetId="6">#REF!</definedName>
    <definedName name="CONNECTSTRING1">#REF!</definedName>
    <definedName name="CREATESUMMARYJNLS1" localSheetId="14">#REF!</definedName>
    <definedName name="CREATESUMMARYJNLS1" localSheetId="6">#REF!</definedName>
    <definedName name="CREATESUMMARYJNLS1">#REF!</definedName>
    <definedName name="CRITERIACOLUMN1" localSheetId="14">#REF!</definedName>
    <definedName name="CRITERIACOLUMN1" localSheetId="6">#REF!</definedName>
    <definedName name="CRITERIACOLUMN1">#REF!</definedName>
    <definedName name="DBNAME1" localSheetId="14">#REF!</definedName>
    <definedName name="DBNAME1" localSheetId="6">#REF!</definedName>
    <definedName name="DBNAME1">#REF!</definedName>
    <definedName name="DBUSERNAME1" localSheetId="14">#REF!</definedName>
    <definedName name="DBUSERNAME1" localSheetId="6">#REF!</definedName>
    <definedName name="DBUSERNAME1">#REF!</definedName>
    <definedName name="DELETELOGICTYPE1" localSheetId="14">#REF!</definedName>
    <definedName name="DELETELOGICTYPE1" localSheetId="6">#REF!</definedName>
    <definedName name="DELETELOGICTYPE1">#REF!</definedName>
    <definedName name="FFAPPCOLNAME1_1" localSheetId="14">#REF!</definedName>
    <definedName name="FFAPPCOLNAME1_1" localSheetId="6">#REF!</definedName>
    <definedName name="FFAPPCOLNAME1_1">#REF!</definedName>
    <definedName name="FFAPPCOLNAME2_1" localSheetId="14">#REF!</definedName>
    <definedName name="FFAPPCOLNAME2_1" localSheetId="6">#REF!</definedName>
    <definedName name="FFAPPCOLNAME2_1">#REF!</definedName>
    <definedName name="FFAPPCOLNAME3_1" localSheetId="14">#REF!</definedName>
    <definedName name="FFAPPCOLNAME3_1" localSheetId="6">#REF!</definedName>
    <definedName name="FFAPPCOLNAME3_1">#REF!</definedName>
    <definedName name="FFAPPCOLNAME4_1" localSheetId="14">#REF!</definedName>
    <definedName name="FFAPPCOLNAME4_1" localSheetId="6">#REF!</definedName>
    <definedName name="FFAPPCOLNAME4_1">#REF!</definedName>
    <definedName name="FFAPPCOLNAME5_1" localSheetId="14">#REF!</definedName>
    <definedName name="FFAPPCOLNAME5_1" localSheetId="6">#REF!</definedName>
    <definedName name="FFAPPCOLNAME5_1">#REF!</definedName>
    <definedName name="FFAPPCOLNAME6_1" localSheetId="14">#REF!</definedName>
    <definedName name="FFAPPCOLNAME6_1" localSheetId="6">#REF!</definedName>
    <definedName name="FFAPPCOLNAME6_1">#REF!</definedName>
    <definedName name="FFSEGMENT1_1" localSheetId="14">#REF!</definedName>
    <definedName name="FFSEGMENT1_1" localSheetId="6">#REF!</definedName>
    <definedName name="FFSEGMENT1_1">#REF!</definedName>
    <definedName name="FFSEGMENT2_1" localSheetId="14">#REF!</definedName>
    <definedName name="FFSEGMENT2_1" localSheetId="6">#REF!</definedName>
    <definedName name="FFSEGMENT2_1">#REF!</definedName>
    <definedName name="FFSEGMENT3_1" localSheetId="14">#REF!</definedName>
    <definedName name="FFSEGMENT3_1" localSheetId="6">#REF!</definedName>
    <definedName name="FFSEGMENT3_1">#REF!</definedName>
    <definedName name="FFSEGMENT4_1" localSheetId="14">#REF!</definedName>
    <definedName name="FFSEGMENT4_1" localSheetId="6">#REF!</definedName>
    <definedName name="FFSEGMENT4_1">#REF!</definedName>
    <definedName name="FFSEGMENT5_1" localSheetId="14">#REF!</definedName>
    <definedName name="FFSEGMENT5_1" localSheetId="6">#REF!</definedName>
    <definedName name="FFSEGMENT5_1">#REF!</definedName>
    <definedName name="FFSEGMENT6_1" localSheetId="14">#REF!</definedName>
    <definedName name="FFSEGMENT6_1" localSheetId="6">#REF!</definedName>
    <definedName name="FFSEGMENT6_1">#REF!</definedName>
    <definedName name="FFSEGSEPARATOR1" localSheetId="14">#REF!</definedName>
    <definedName name="FFSEGSEPARATOR1" localSheetId="6">#REF!</definedName>
    <definedName name="FFSEGSEPARATOR1">#REF!</definedName>
    <definedName name="FIELDNAMECOLUMN1" localSheetId="14">#REF!</definedName>
    <definedName name="FIELDNAMECOLUMN1" localSheetId="6">#REF!</definedName>
    <definedName name="FIELDNAMECOLUMN1">#REF!</definedName>
    <definedName name="FIELDNAMEROW1" localSheetId="14">#REF!</definedName>
    <definedName name="FIELDNAMEROW1" localSheetId="6">#REF!</definedName>
    <definedName name="FIELDNAMEROW1">#REF!</definedName>
    <definedName name="FIRSTDATAROW1" localSheetId="14">#REF!</definedName>
    <definedName name="FIRSTDATAROW1" localSheetId="6">#REF!</definedName>
    <definedName name="FIRSTDATAROW1">#REF!</definedName>
    <definedName name="FNDNAM1" localSheetId="14">#REF!</definedName>
    <definedName name="FNDNAM1" localSheetId="6">#REF!</definedName>
    <definedName name="FNDNAM1">#REF!</definedName>
    <definedName name="FNDUSERID1" localSheetId="14">#REF!</definedName>
    <definedName name="FNDUSERID1" localSheetId="6">#REF!</definedName>
    <definedName name="FNDUSERID1">#REF!</definedName>
    <definedName name="FUNCTIONALCURRENCY1" localSheetId="14">#REF!</definedName>
    <definedName name="FUNCTIONALCURRENCY1" localSheetId="6">#REF!</definedName>
    <definedName name="FUNCTIONALCURRENCY1">#REF!</definedName>
    <definedName name="GWYUID1" localSheetId="14">#REF!</definedName>
    <definedName name="GWYUID1" localSheetId="6">#REF!</definedName>
    <definedName name="GWYUID1">#REF!</definedName>
    <definedName name="IMPORTDFF1" localSheetId="14">#REF!</definedName>
    <definedName name="IMPORTDFF1" localSheetId="6">#REF!</definedName>
    <definedName name="IMPORTDFF1">#REF!</definedName>
    <definedName name="LABELTEXTCOLUMN1" localSheetId="14">#REF!</definedName>
    <definedName name="LABELTEXTCOLUMN1" localSheetId="6">#REF!</definedName>
    <definedName name="LABELTEXTCOLUMN1">#REF!</definedName>
    <definedName name="LABELTEXTROW1" localSheetId="14">#REF!</definedName>
    <definedName name="LABELTEXTROW1" localSheetId="6">#REF!</definedName>
    <definedName name="LABELTEXTROW1">#REF!</definedName>
    <definedName name="NOOFFFSEGMENTS1" localSheetId="14">#REF!</definedName>
    <definedName name="NOOFFFSEGMENTS1" localSheetId="6">#REF!</definedName>
    <definedName name="NOOFFFSEGMENTS1">#REF!</definedName>
    <definedName name="NUMBEROFDETAILFIELDS1" localSheetId="14">#REF!</definedName>
    <definedName name="NUMBEROFDETAILFIELDS1" localSheetId="6">#REF!</definedName>
    <definedName name="NUMBEROFDETAILFIELDS1">#REF!</definedName>
    <definedName name="NUMBEROFHEADERFIELDS1" localSheetId="14">#REF!</definedName>
    <definedName name="NUMBEROFHEADERFIELDS1" localSheetId="6">#REF!</definedName>
    <definedName name="NUMBEROFHEADERFIELDS1">#REF!</definedName>
    <definedName name="PERIODSETNAME1" localSheetId="14">#REF!</definedName>
    <definedName name="PERIODSETNAME1" localSheetId="6">#REF!</definedName>
    <definedName name="PERIODSETNAME1">#REF!</definedName>
    <definedName name="_xlnm.Print_Area" localSheetId="10">'10'!$A$1:$O$51</definedName>
    <definedName name="_xlnm.Print_Area" localSheetId="11">'11'!$A$1:$O$51</definedName>
    <definedName name="_xlnm.Print_Area" localSheetId="12">'12'!$A$1:$O$51</definedName>
    <definedName name="_xlnm.Print_Area" localSheetId="13">'13'!$A$1:$O$51</definedName>
    <definedName name="_xlnm.Print_Area" localSheetId="14">'14'!$A$1:$O$51</definedName>
    <definedName name="_xlnm.Print_Area" localSheetId="15">'15'!$A$1:$O$45</definedName>
    <definedName name="_xlnm.Print_Area" localSheetId="16">'16'!$A$1:$O$52</definedName>
    <definedName name="_xlnm.Print_Area" localSheetId="17">'17'!$A$1:$O$42</definedName>
    <definedName name="_xlnm.Print_Area" localSheetId="18">'18'!$A$1:$O$51</definedName>
    <definedName name="_xlnm.Print_Area" localSheetId="19">'19'!$A$1:$O$51</definedName>
    <definedName name="_xlnm.Print_Area" localSheetId="20">'20'!$A$1:$O$50</definedName>
    <definedName name="_xlnm.Print_Area" localSheetId="21">'21'!$A$1:$O$34</definedName>
    <definedName name="_xlnm.Print_Area" localSheetId="22">'22'!$A$1:$O$51</definedName>
    <definedName name="_xlnm.Print_Area" localSheetId="23">'23'!$A$1:$O$51</definedName>
    <definedName name="_xlnm.Print_Area" localSheetId="24">'24'!$A$1:$O$51</definedName>
    <definedName name="_xlnm.Print_Area" localSheetId="25">'25'!$A$1:$O$51</definedName>
    <definedName name="_xlnm.Print_Area" localSheetId="26">'26'!$A$1:$O$51</definedName>
    <definedName name="_xlnm.Print_Area" localSheetId="27">'27'!$A$1:$O$51</definedName>
    <definedName name="_xlnm.Print_Area" localSheetId="28">'28'!$A$1:$O$51</definedName>
    <definedName name="_xlnm.Print_Area" localSheetId="29">'29'!$A$1:$O$51</definedName>
    <definedName name="_xlnm.Print_Area" localSheetId="30">'30'!$A$1:$O$51</definedName>
    <definedName name="_xlnm.Print_Area" localSheetId="31">'31'!$A$1:$O$51</definedName>
    <definedName name="_xlnm.Print_Area" localSheetId="32">'32'!$A$1:$O$51</definedName>
    <definedName name="_xlnm.Print_Area" localSheetId="33">'33'!$A$1:$O$51</definedName>
    <definedName name="_xlnm.Print_Area" localSheetId="34">'34'!$A$1:$O$51</definedName>
    <definedName name="_xlnm.Print_Area" localSheetId="35">'35'!$A$1:$O$51</definedName>
    <definedName name="_xlnm.Print_Area" localSheetId="36">'36'!$A$1:$O$51</definedName>
    <definedName name="_xlnm.Print_Area" localSheetId="37">'37'!$A$1:$O$51</definedName>
    <definedName name="_xlnm.Print_Area" localSheetId="5">'5'!$A$1:$O$51</definedName>
    <definedName name="_xlnm.Print_Area" localSheetId="7">'7'!$A$1:$O$51</definedName>
    <definedName name="_xlnm.Print_Area" localSheetId="8">'8'!$A$1:$O$51</definedName>
    <definedName name="_xlnm.Print_Area" localSheetId="9">'9'!$A$1:$O$51</definedName>
    <definedName name="POSTERRORSTOSUSP1" localSheetId="14">#REF!</definedName>
    <definedName name="POSTERRORSTOSUSP1" localSheetId="6">#REF!</definedName>
    <definedName name="POSTERRORSTOSUSP1">#REF!</definedName>
    <definedName name="RESPONSIBILITYAPPLICATIONID1" localSheetId="14">#REF!</definedName>
    <definedName name="RESPONSIBILITYAPPLICATIONID1" localSheetId="6">#REF!</definedName>
    <definedName name="RESPONSIBILITYAPPLICATIONID1">#REF!</definedName>
    <definedName name="RESPONSIBILITYID1" localSheetId="14">#REF!</definedName>
    <definedName name="RESPONSIBILITYID1" localSheetId="6">#REF!</definedName>
    <definedName name="RESPONSIBILITYID1">#REF!</definedName>
    <definedName name="RESPONSIBILITYNAME1" localSheetId="14">#REF!</definedName>
    <definedName name="RESPONSIBILITYNAME1" localSheetId="6">#REF!</definedName>
    <definedName name="RESPONSIBILITYNAME1">#REF!</definedName>
    <definedName name="ROWSTOUPLOAD1" localSheetId="14">#REF!</definedName>
    <definedName name="ROWSTOUPLOAD1" localSheetId="6">#REF!</definedName>
    <definedName name="ROWSTOUPLOAD1">#REF!</definedName>
    <definedName name="SETOFBOOKSID1" localSheetId="14">#REF!</definedName>
    <definedName name="SETOFBOOKSID1" localSheetId="6">#REF!</definedName>
    <definedName name="SETOFBOOKSID1">#REF!</definedName>
    <definedName name="SETOFBOOKSNAME1" localSheetId="14">#REF!</definedName>
    <definedName name="SETOFBOOKSNAME1" localSheetId="6">#REF!</definedName>
    <definedName name="SETOFBOOKSNAME1">#REF!</definedName>
    <definedName name="STARTJOURNALIMPORT1" localSheetId="14">#REF!</definedName>
    <definedName name="STARTJOURNALIMPORT1" localSheetId="6">#REF!</definedName>
    <definedName name="STARTJOURNALIMPORT1">#REF!</definedName>
    <definedName name="TEMPLATENUMBER1" localSheetId="14">#REF!</definedName>
    <definedName name="TEMPLATENUMBER1" localSheetId="6">#REF!</definedName>
    <definedName name="TEMPLATENUMBER1">#REF!</definedName>
    <definedName name="TEMPLATESTYLE1" localSheetId="14">#REF!</definedName>
    <definedName name="TEMPLATESTYLE1" localSheetId="6">#REF!</definedName>
    <definedName name="TEMPLATESTYLE1">#REF!</definedName>
    <definedName name="TEMPLATETYPE1" localSheetId="14">#REF!</definedName>
    <definedName name="TEMPLATETYPE1" localSheetId="6">#REF!</definedName>
    <definedName name="TEMPLATETYP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5105" l="1"/>
  <c r="I26" i="65105"/>
  <c r="J15" i="65105"/>
  <c r="I15" i="65105"/>
  <c r="J12" i="65105"/>
  <c r="I12" i="65105"/>
  <c r="J8" i="65105"/>
  <c r="I8" i="65105"/>
  <c r="J26" i="65098"/>
  <c r="I26" i="65098"/>
  <c r="J15" i="65098"/>
  <c r="I15" i="65098"/>
  <c r="J12" i="65098"/>
  <c r="I12" i="65098"/>
  <c r="J8" i="65098"/>
  <c r="I8" i="65098"/>
  <c r="J26" i="65097"/>
  <c r="I26" i="65097"/>
  <c r="J15" i="65097"/>
  <c r="I15" i="65097"/>
  <c r="J12" i="65097"/>
  <c r="I12" i="65097"/>
  <c r="J8" i="65097"/>
  <c r="I8" i="65097"/>
  <c r="J26" i="65096"/>
  <c r="I26" i="65096"/>
  <c r="J15" i="65096"/>
  <c r="I15" i="65096"/>
  <c r="J12" i="65096"/>
  <c r="I12" i="65096"/>
  <c r="J8" i="65096"/>
  <c r="I8" i="65096"/>
  <c r="J30" i="65095"/>
  <c r="I30" i="65095"/>
  <c r="J26" i="65095"/>
  <c r="I26" i="65095"/>
  <c r="J15" i="65095"/>
  <c r="I15" i="65095"/>
  <c r="J12" i="65095"/>
  <c r="I12" i="65095"/>
  <c r="J8" i="65095"/>
  <c r="I8" i="65095"/>
  <c r="J26" i="65094"/>
  <c r="I26" i="65094"/>
  <c r="J15" i="65094"/>
  <c r="I15" i="65094"/>
  <c r="J12" i="65094"/>
  <c r="I12" i="65094"/>
  <c r="J8" i="65094"/>
  <c r="I8" i="65094"/>
  <c r="J29" i="65093"/>
  <c r="I29" i="65093"/>
  <c r="J26" i="65093"/>
  <c r="I26" i="65093"/>
  <c r="J15" i="65093"/>
  <c r="I15" i="65093"/>
  <c r="J12" i="65093"/>
  <c r="I12" i="65093"/>
  <c r="J8" i="65093"/>
  <c r="I8" i="65093"/>
  <c r="J26" i="65089"/>
  <c r="I26" i="65089"/>
  <c r="J15" i="65089"/>
  <c r="I15" i="65089"/>
  <c r="J12" i="65089"/>
  <c r="I12" i="65089"/>
  <c r="J8" i="65089"/>
  <c r="I8" i="65089"/>
  <c r="J27" i="65088"/>
  <c r="J26" i="65088" s="1"/>
  <c r="I26" i="65088"/>
  <c r="J15" i="65088"/>
  <c r="I15" i="65088"/>
  <c r="J12" i="65088"/>
  <c r="I12" i="65088"/>
  <c r="J8" i="65088"/>
  <c r="I8" i="65088"/>
  <c r="J26" i="65087"/>
  <c r="I26" i="65087"/>
  <c r="J15" i="65087"/>
  <c r="I15" i="65087"/>
  <c r="J12" i="65087"/>
  <c r="I12" i="65087"/>
  <c r="J8" i="65087"/>
  <c r="I8" i="65087"/>
  <c r="J26" i="65086"/>
  <c r="I26" i="65086"/>
  <c r="J15" i="65086"/>
  <c r="I15" i="65086"/>
  <c r="J12" i="65086"/>
  <c r="I12" i="65086"/>
  <c r="J8" i="65086"/>
  <c r="I8" i="65086"/>
  <c r="J26" i="65085"/>
  <c r="I26" i="65085"/>
  <c r="J15" i="65085"/>
  <c r="I15" i="65085"/>
  <c r="J12" i="65085"/>
  <c r="I12" i="65085"/>
  <c r="J8" i="65085"/>
  <c r="I8" i="65085"/>
  <c r="J26" i="65084"/>
  <c r="I26" i="65084"/>
  <c r="J15" i="65084"/>
  <c r="I15" i="65084"/>
  <c r="J12" i="65084"/>
  <c r="I12" i="65084"/>
  <c r="J8" i="65084"/>
  <c r="I8" i="65084"/>
  <c r="J26" i="65083"/>
  <c r="I26" i="65083"/>
  <c r="J15" i="65083"/>
  <c r="I15" i="65083"/>
  <c r="J12" i="65083"/>
  <c r="I12" i="65083"/>
  <c r="J8" i="65083"/>
  <c r="I8" i="65083"/>
  <c r="J26" i="65122"/>
  <c r="I26" i="65122"/>
  <c r="J15" i="65122"/>
  <c r="I15" i="65122"/>
  <c r="J12" i="65122"/>
  <c r="I12" i="65122"/>
  <c r="J8" i="65122"/>
  <c r="I8" i="65122"/>
  <c r="J26" i="65081"/>
  <c r="I26" i="65081"/>
  <c r="J15" i="65081"/>
  <c r="I15" i="65081"/>
  <c r="J12" i="65081"/>
  <c r="I12" i="65081"/>
  <c r="J8" i="65081"/>
  <c r="I8" i="65081"/>
  <c r="J26" i="65082"/>
  <c r="I26" i="65082"/>
  <c r="J15" i="65082"/>
  <c r="I15" i="65082"/>
  <c r="J12" i="65082"/>
  <c r="I12" i="65082"/>
  <c r="J8" i="65082"/>
  <c r="I8" i="65082"/>
  <c r="J41" i="65080"/>
  <c r="I41" i="65080"/>
  <c r="J30" i="65080"/>
  <c r="I30" i="65080"/>
  <c r="J15" i="65080"/>
  <c r="I15" i="65080"/>
  <c r="J12" i="65080"/>
  <c r="I12" i="65080"/>
  <c r="J8" i="65080"/>
  <c r="I8" i="65080"/>
  <c r="J36" i="65079"/>
  <c r="I36" i="65079"/>
  <c r="J32" i="65079"/>
  <c r="I32" i="65079"/>
  <c r="J26" i="65079"/>
  <c r="I26" i="65079"/>
  <c r="J15" i="65079"/>
  <c r="I15" i="65079"/>
  <c r="J12" i="65079"/>
  <c r="I12" i="65079"/>
  <c r="J8" i="65079"/>
  <c r="I8" i="65079"/>
  <c r="J30" i="65078"/>
  <c r="I30" i="65078"/>
  <c r="J27" i="65078"/>
  <c r="I27" i="65078"/>
  <c r="J15" i="65078"/>
  <c r="I15" i="65078"/>
  <c r="J12" i="65078"/>
  <c r="I12" i="65078"/>
  <c r="J8" i="65078"/>
  <c r="I8" i="65078"/>
  <c r="J32" i="65077"/>
  <c r="I32" i="65077"/>
  <c r="J26" i="65077"/>
  <c r="I26" i="65077"/>
  <c r="J15" i="65077"/>
  <c r="I15" i="65077"/>
  <c r="J12" i="65077"/>
  <c r="I12" i="65077"/>
  <c r="J8" i="65077"/>
  <c r="I8" i="65077"/>
  <c r="J43" i="65076"/>
  <c r="I43" i="65076"/>
  <c r="J39" i="65076"/>
  <c r="I39" i="65076"/>
  <c r="J35" i="65076"/>
  <c r="I35" i="65076"/>
  <c r="J30" i="65076"/>
  <c r="I30" i="65076"/>
  <c r="J28" i="65076"/>
  <c r="J25" i="65076"/>
  <c r="J18" i="65076"/>
  <c r="I18" i="65076"/>
  <c r="J15" i="65076"/>
  <c r="I15" i="65076"/>
  <c r="J11" i="65076"/>
  <c r="I11" i="65076"/>
  <c r="J8" i="65076"/>
  <c r="I8" i="65076"/>
  <c r="J35" i="65075"/>
  <c r="I35" i="65075"/>
  <c r="J31" i="65075"/>
  <c r="I31" i="65075"/>
  <c r="J27" i="65075"/>
  <c r="I27" i="65075"/>
  <c r="J15" i="65075"/>
  <c r="I15" i="65075"/>
  <c r="J12" i="65075"/>
  <c r="I12" i="65075"/>
  <c r="J8" i="65075"/>
  <c r="I8" i="65075"/>
  <c r="J26" i="65141"/>
  <c r="I26" i="65141"/>
  <c r="J15" i="65141"/>
  <c r="I15" i="65141"/>
  <c r="J12" i="65141"/>
  <c r="I12" i="65141"/>
  <c r="J8" i="65141"/>
  <c r="I8" i="65141"/>
  <c r="J26" i="65115"/>
  <c r="I26" i="65115"/>
  <c r="J15" i="65115"/>
  <c r="I15" i="65115"/>
  <c r="J12" i="65115"/>
  <c r="I12" i="65115"/>
  <c r="J8" i="65115"/>
  <c r="I8" i="65115"/>
  <c r="J26" i="65100"/>
  <c r="I26" i="65100"/>
  <c r="J15" i="65100"/>
  <c r="I15" i="65100"/>
  <c r="J12" i="65100"/>
  <c r="I12" i="65100"/>
  <c r="J8" i="65100"/>
  <c r="I8" i="65100"/>
  <c r="J26" i="65074"/>
  <c r="I26" i="65074"/>
  <c r="J15" i="65074"/>
  <c r="I15" i="65074"/>
  <c r="J12" i="65074"/>
  <c r="I12" i="65074"/>
  <c r="J8" i="65074"/>
  <c r="I8" i="65074"/>
  <c r="J27" i="65071"/>
  <c r="I27" i="65071"/>
  <c r="J15" i="65071"/>
  <c r="I15" i="65071"/>
  <c r="J12" i="65071"/>
  <c r="I12" i="65071"/>
  <c r="J8" i="65071"/>
  <c r="I8" i="65071"/>
  <c r="L33" i="65070"/>
  <c r="J28" i="65070"/>
  <c r="I28" i="65070"/>
  <c r="J15" i="65070"/>
  <c r="I15" i="65070"/>
  <c r="J12" i="65070"/>
  <c r="I12" i="65070"/>
  <c r="J8" i="65070"/>
  <c r="I8" i="65070"/>
  <c r="J28" i="65069"/>
  <c r="I28" i="65069"/>
  <c r="J17" i="65069"/>
  <c r="I17" i="65069"/>
  <c r="J12" i="65069"/>
  <c r="I12" i="65069"/>
  <c r="J8" i="65069"/>
  <c r="I8" i="65069"/>
  <c r="J26" i="65068"/>
  <c r="I26" i="65068"/>
  <c r="J15" i="65068"/>
  <c r="I15" i="65068"/>
  <c r="J12" i="65068"/>
  <c r="I12" i="65068"/>
  <c r="J8" i="65068"/>
  <c r="I8" i="65068"/>
  <c r="J29" i="65140"/>
  <c r="I29" i="65140"/>
  <c r="J26" i="65140"/>
  <c r="I26" i="65140"/>
  <c r="J15" i="65140"/>
  <c r="I15" i="65140"/>
  <c r="J12" i="65140"/>
  <c r="I12" i="65140"/>
  <c r="J8" i="65140"/>
  <c r="I8" i="65140"/>
  <c r="J26" i="65123"/>
  <c r="I26" i="65123"/>
  <c r="J15" i="65123"/>
  <c r="I15" i="65123"/>
  <c r="J12" i="65123"/>
  <c r="I12" i="65123"/>
  <c r="J8" i="65123"/>
  <c r="I8" i="65123"/>
  <c r="J26" i="65099"/>
  <c r="I26" i="65099"/>
  <c r="J15" i="65099"/>
  <c r="I15" i="65099"/>
  <c r="J12" i="65099"/>
  <c r="I12" i="65099"/>
  <c r="J8" i="65099"/>
  <c r="I8" i="65099"/>
  <c r="J26" i="65067"/>
  <c r="I26" i="65067"/>
  <c r="J15" i="65067"/>
  <c r="I15" i="65067"/>
  <c r="J12" i="65067"/>
  <c r="I12" i="65067"/>
  <c r="J8" i="65067"/>
  <c r="I8" i="65067"/>
  <c r="J45" i="65065"/>
  <c r="I45" i="65065"/>
  <c r="J34" i="65065"/>
  <c r="I34" i="65065"/>
  <c r="J21" i="65065"/>
  <c r="I21" i="65065"/>
  <c r="J18" i="65065"/>
  <c r="I18" i="65065"/>
  <c r="J13" i="65065"/>
  <c r="I13" i="65065"/>
  <c r="J8" i="65065"/>
  <c r="I8" i="65065"/>
  <c r="J26" i="16"/>
  <c r="I26" i="16"/>
  <c r="J15" i="16"/>
  <c r="I15" i="16"/>
  <c r="J12" i="16"/>
  <c r="I12" i="16"/>
  <c r="J8" i="16"/>
  <c r="I8" i="16"/>
  <c r="M12" i="65069" l="1"/>
  <c r="L12" i="65069"/>
  <c r="K12" i="65069"/>
  <c r="N15" i="65069"/>
  <c r="O15" i="65069" s="1"/>
  <c r="K29" i="65140" l="1"/>
  <c r="K26" i="65105" l="1"/>
  <c r="K15" i="65105"/>
  <c r="K12" i="65105"/>
  <c r="K8" i="65105"/>
  <c r="K26" i="65098"/>
  <c r="K15" i="65098"/>
  <c r="K12" i="65098"/>
  <c r="K8" i="65098"/>
  <c r="K26" i="65097"/>
  <c r="K15" i="65097"/>
  <c r="K12" i="65097"/>
  <c r="K8" i="65097"/>
  <c r="K26" i="65096"/>
  <c r="K15" i="65096"/>
  <c r="K12" i="65096"/>
  <c r="K8" i="65096"/>
  <c r="K30" i="65095"/>
  <c r="K26" i="65095"/>
  <c r="K15" i="65095"/>
  <c r="K12" i="65095"/>
  <c r="K8" i="65095"/>
  <c r="K26" i="65094"/>
  <c r="K15" i="65094"/>
  <c r="K12" i="65094"/>
  <c r="K8" i="65094"/>
  <c r="K29" i="65093"/>
  <c r="K26" i="65093"/>
  <c r="K15" i="65093"/>
  <c r="K12" i="65093"/>
  <c r="K8" i="65093"/>
  <c r="K26" i="65089"/>
  <c r="K15" i="65089"/>
  <c r="K12" i="65089"/>
  <c r="K8" i="65089"/>
  <c r="K26" i="65088"/>
  <c r="K15" i="65088"/>
  <c r="K12" i="65088"/>
  <c r="K8" i="65088"/>
  <c r="K26" i="65087"/>
  <c r="K15" i="65087"/>
  <c r="K12" i="65087"/>
  <c r="K8" i="65087"/>
  <c r="K26" i="65086"/>
  <c r="K15" i="65086"/>
  <c r="K12" i="65086"/>
  <c r="K8" i="65086"/>
  <c r="K26" i="65085"/>
  <c r="K15" i="65085"/>
  <c r="K12" i="65085"/>
  <c r="K8" i="65085"/>
  <c r="K26" i="65084"/>
  <c r="K15" i="65084"/>
  <c r="K12" i="65084"/>
  <c r="K8" i="65084"/>
  <c r="K26" i="65083"/>
  <c r="K15" i="65083"/>
  <c r="K12" i="65083"/>
  <c r="K8" i="65083"/>
  <c r="K26" i="65122"/>
  <c r="K15" i="65122"/>
  <c r="K12" i="65122"/>
  <c r="K8" i="65122"/>
  <c r="K26" i="65081"/>
  <c r="K15" i="65081"/>
  <c r="K12" i="65081"/>
  <c r="K8" i="65081"/>
  <c r="K26" i="65082"/>
  <c r="K15" i="65082"/>
  <c r="K12" i="65082"/>
  <c r="K8" i="65082"/>
  <c r="K36" i="65079"/>
  <c r="K32" i="65079"/>
  <c r="K26" i="65079"/>
  <c r="K15" i="65079"/>
  <c r="K12" i="65079"/>
  <c r="K8" i="65079"/>
  <c r="K30" i="65078"/>
  <c r="K27" i="65078"/>
  <c r="K15" i="65078"/>
  <c r="K12" i="65078"/>
  <c r="K8" i="65078"/>
  <c r="K32" i="65077"/>
  <c r="K26" i="65077"/>
  <c r="K15" i="65077"/>
  <c r="K12" i="65077"/>
  <c r="K8" i="65077"/>
  <c r="K43" i="65076"/>
  <c r="K39" i="65076"/>
  <c r="K35" i="65076"/>
  <c r="K30" i="65076"/>
  <c r="K18" i="65076"/>
  <c r="K15" i="65076"/>
  <c r="K11" i="65076"/>
  <c r="K8" i="65076"/>
  <c r="K35" i="65075"/>
  <c r="K31" i="65075"/>
  <c r="K27" i="65075"/>
  <c r="K15" i="65075"/>
  <c r="K12" i="65075"/>
  <c r="K8" i="65075"/>
  <c r="K26" i="65115"/>
  <c r="K15" i="65115"/>
  <c r="K12" i="65115"/>
  <c r="K8" i="65115"/>
  <c r="K26" i="65100"/>
  <c r="K15" i="65100"/>
  <c r="K12" i="65100"/>
  <c r="K8" i="65100"/>
  <c r="K26" i="65074"/>
  <c r="K15" i="65074"/>
  <c r="K12" i="65074"/>
  <c r="K8" i="65074"/>
  <c r="K27" i="65071"/>
  <c r="K15" i="65071"/>
  <c r="K12" i="65071"/>
  <c r="K8" i="65071"/>
  <c r="K28" i="65070"/>
  <c r="K15" i="65070"/>
  <c r="K12" i="65070"/>
  <c r="K8" i="65070"/>
  <c r="K28" i="65069"/>
  <c r="K17" i="65069"/>
  <c r="K8" i="65069"/>
  <c r="K26" i="65068"/>
  <c r="K15" i="65068"/>
  <c r="K12" i="65068"/>
  <c r="K8" i="65068"/>
  <c r="K26" i="65140"/>
  <c r="K15" i="65140"/>
  <c r="K12" i="65140"/>
  <c r="K8" i="65140"/>
  <c r="K26" i="65123"/>
  <c r="K15" i="65123"/>
  <c r="K12" i="65123"/>
  <c r="K8" i="65123"/>
  <c r="K26" i="65099"/>
  <c r="K15" i="65099"/>
  <c r="K12" i="65099"/>
  <c r="K8" i="65099"/>
  <c r="K26" i="65067"/>
  <c r="K15" i="65067"/>
  <c r="K12" i="65067"/>
  <c r="K8" i="65067"/>
  <c r="K26" i="16"/>
  <c r="K15" i="16"/>
  <c r="K12" i="16"/>
  <c r="K8" i="16"/>
  <c r="K32" i="16" l="1"/>
  <c r="L8" i="65084" l="1"/>
  <c r="K8" i="65080" l="1"/>
  <c r="K12" i="65080"/>
  <c r="K15" i="65080"/>
  <c r="K30" i="65080"/>
  <c r="K41" i="65080"/>
  <c r="K21" i="65065" l="1"/>
  <c r="K18" i="65065"/>
  <c r="K13" i="65065"/>
  <c r="K8" i="65065"/>
  <c r="N24" i="65065" l="1"/>
  <c r="N28" i="65065"/>
  <c r="N30" i="65065"/>
  <c r="N36" i="65065"/>
  <c r="N28" i="65078" l="1"/>
  <c r="J42" i="65065" l="1"/>
  <c r="K34" i="65065" l="1"/>
  <c r="K45" i="65065" l="1"/>
  <c r="K42" i="65065"/>
  <c r="K31" i="65123"/>
  <c r="K26" i="65141"/>
  <c r="K15" i="65141"/>
  <c r="K12" i="65141"/>
  <c r="K8" i="65141"/>
  <c r="K37" i="65077" l="1"/>
  <c r="K38" i="65077" s="1"/>
  <c r="K39" i="65077" s="1"/>
  <c r="K31" i="65105"/>
  <c r="K31" i="65098"/>
  <c r="K31" i="65097"/>
  <c r="K31" i="65096"/>
  <c r="K36" i="65095"/>
  <c r="K31" i="65094"/>
  <c r="K34" i="65093"/>
  <c r="K31" i="65089"/>
  <c r="K31" i="65088"/>
  <c r="K31" i="65087"/>
  <c r="K31" i="65086"/>
  <c r="K31" i="65085"/>
  <c r="K31" i="65084"/>
  <c r="K31" i="65083"/>
  <c r="K31" i="65122"/>
  <c r="K31" i="65081"/>
  <c r="K31" i="65082"/>
  <c r="K46" i="65080"/>
  <c r="K41" i="65079"/>
  <c r="K42" i="65079" s="1"/>
  <c r="K37" i="65078"/>
  <c r="K48" i="65076"/>
  <c r="K49" i="65076" s="1"/>
  <c r="K40" i="65075"/>
  <c r="K31" i="65141"/>
  <c r="K32" i="65141" s="1"/>
  <c r="K31" i="65115"/>
  <c r="K31" i="65100"/>
  <c r="K31" i="65074"/>
  <c r="K32" i="65071"/>
  <c r="K33" i="65070"/>
  <c r="K33" i="65069"/>
  <c r="K31" i="65068"/>
  <c r="K34" i="65140"/>
  <c r="K31" i="65099"/>
  <c r="K31" i="65067"/>
  <c r="K52" i="65065"/>
  <c r="N34" i="65080"/>
  <c r="K32" i="65089" l="1"/>
  <c r="K32" i="65122"/>
  <c r="K32" i="65100"/>
  <c r="K35" i="65140"/>
  <c r="K32" i="65105"/>
  <c r="K33" i="65105" s="1"/>
  <c r="K32" i="65098"/>
  <c r="K33" i="65098" s="1"/>
  <c r="K32" i="65097"/>
  <c r="K33" i="65097" s="1"/>
  <c r="K32" i="65096"/>
  <c r="K33" i="65096" s="1"/>
  <c r="K32" i="65094"/>
  <c r="K33" i="65094" s="1"/>
  <c r="K35" i="65093"/>
  <c r="K36" i="65093" s="1"/>
  <c r="K32" i="65115"/>
  <c r="K32" i="65068"/>
  <c r="K33" i="65068" s="1"/>
  <c r="O34" i="65080"/>
  <c r="K37" i="65095"/>
  <c r="K43" i="65079"/>
  <c r="K38" i="65078"/>
  <c r="K50" i="65076"/>
  <c r="K41" i="65075"/>
  <c r="K33" i="65071"/>
  <c r="K33" i="65141" s="1"/>
  <c r="K34" i="65069"/>
  <c r="K33" i="16"/>
  <c r="K33" i="65089" l="1"/>
  <c r="K35" i="65069"/>
  <c r="K38" i="65095"/>
  <c r="K39" i="65078"/>
  <c r="K42" i="65075"/>
  <c r="K34" i="16"/>
  <c r="N23" i="65078"/>
  <c r="M45" i="65065" l="1"/>
  <c r="L45" i="65065"/>
  <c r="N46" i="65065"/>
  <c r="O46" i="65065" s="1"/>
  <c r="L12" i="65067" l="1"/>
  <c r="L8" i="65067"/>
  <c r="L18" i="65065"/>
  <c r="L12" i="65105"/>
  <c r="L8" i="65105"/>
  <c r="L12" i="65098"/>
  <c r="L8" i="65098"/>
  <c r="L12" i="65097"/>
  <c r="L8" i="65097"/>
  <c r="L12" i="65096"/>
  <c r="L8" i="65096"/>
  <c r="L12" i="65095"/>
  <c r="L8" i="65095"/>
  <c r="L12" i="65094"/>
  <c r="L8" i="65094"/>
  <c r="L12" i="65093"/>
  <c r="L8" i="65093"/>
  <c r="L12" i="65089"/>
  <c r="L8" i="65089"/>
  <c r="L12" i="65088"/>
  <c r="L8" i="65088"/>
  <c r="L12" i="65087"/>
  <c r="L8" i="65087"/>
  <c r="L12" i="65086"/>
  <c r="L8" i="65086"/>
  <c r="L12" i="65085"/>
  <c r="L8" i="65085"/>
  <c r="L12" i="65084"/>
  <c r="L12" i="65083"/>
  <c r="L8" i="65083"/>
  <c r="L12" i="65122"/>
  <c r="L8" i="65122"/>
  <c r="L12" i="65081"/>
  <c r="L8" i="65081"/>
  <c r="L12" i="65082"/>
  <c r="L8" i="65082"/>
  <c r="L12" i="65080"/>
  <c r="L8" i="65080"/>
  <c r="L12" i="65079"/>
  <c r="L8" i="65079"/>
  <c r="L12" i="65078"/>
  <c r="L8" i="65078"/>
  <c r="L12" i="65077"/>
  <c r="L8" i="65077"/>
  <c r="L15" i="65076"/>
  <c r="L11" i="65076"/>
  <c r="L12" i="65075"/>
  <c r="L8" i="65075"/>
  <c r="L12" i="65115"/>
  <c r="L8" i="65115"/>
  <c r="L12" i="65100"/>
  <c r="L8" i="65100"/>
  <c r="L12" i="65074"/>
  <c r="L8" i="65074"/>
  <c r="L12" i="65071"/>
  <c r="L8" i="65071"/>
  <c r="L12" i="65070"/>
  <c r="L8" i="65070"/>
  <c r="L8" i="65069"/>
  <c r="L12" i="65068"/>
  <c r="L8" i="65068"/>
  <c r="L12" i="65140"/>
  <c r="L8" i="65140"/>
  <c r="L12" i="65123"/>
  <c r="L8" i="65123"/>
  <c r="L12" i="65099"/>
  <c r="L8" i="65099"/>
  <c r="L13" i="65065"/>
  <c r="L12" i="16"/>
  <c r="L8" i="16"/>
  <c r="I31" i="65094" l="1"/>
  <c r="I32" i="65094" s="1"/>
  <c r="I33" i="65094" s="1"/>
  <c r="N35" i="65080" l="1"/>
  <c r="M34" i="65065"/>
  <c r="L34" i="65065"/>
  <c r="N40" i="65065"/>
  <c r="O40" i="65065" s="1"/>
  <c r="O35" i="65080" l="1"/>
  <c r="I42" i="65065"/>
  <c r="L43" i="65076" l="1"/>
  <c r="L39" i="65076"/>
  <c r="L35" i="65076"/>
  <c r="L30" i="65076"/>
  <c r="L18" i="65076"/>
  <c r="M27" i="65078" l="1"/>
  <c r="L27" i="65078"/>
  <c r="M8" i="65075"/>
  <c r="M12" i="65075"/>
  <c r="M15" i="65075"/>
  <c r="L15" i="65075"/>
  <c r="M27" i="65075"/>
  <c r="L27" i="65075"/>
  <c r="M31" i="65075"/>
  <c r="L31" i="65075"/>
  <c r="N32" i="65075" l="1"/>
  <c r="O32" i="65075" l="1"/>
  <c r="N24" i="65085" l="1"/>
  <c r="L17" i="65069" l="1"/>
  <c r="L21" i="65065"/>
  <c r="L29" i="65093"/>
  <c r="L30" i="65080"/>
  <c r="L27" i="65071"/>
  <c r="L28" i="65070"/>
  <c r="L28" i="65069"/>
  <c r="L29" i="65140"/>
  <c r="N31" i="65095"/>
  <c r="N31" i="65093"/>
  <c r="N32" i="65080"/>
  <c r="N31" i="65078"/>
  <c r="N31" i="65076"/>
  <c r="N31" i="65140"/>
  <c r="J31" i="65074"/>
  <c r="J31" i="65100"/>
  <c r="J31" i="65115"/>
  <c r="J32" i="65115" s="1"/>
  <c r="J31" i="65141"/>
  <c r="J32" i="65141" s="1"/>
  <c r="J31" i="65081"/>
  <c r="J31" i="65122"/>
  <c r="J31" i="65083"/>
  <c r="J31" i="65094"/>
  <c r="J32" i="65094" s="1"/>
  <c r="J33" i="65094" s="1"/>
  <c r="J31" i="65097"/>
  <c r="J32" i="65097" s="1"/>
  <c r="J33" i="65097" s="1"/>
  <c r="J31" i="65082" l="1"/>
  <c r="J31" i="65105"/>
  <c r="J32" i="65105" s="1"/>
  <c r="J33" i="65105" s="1"/>
  <c r="J31" i="65096"/>
  <c r="J31" i="65068"/>
  <c r="J31" i="65123"/>
  <c r="J31" i="65099"/>
  <c r="J31" i="65067"/>
  <c r="J31" i="65089"/>
  <c r="J31" i="65088"/>
  <c r="J31" i="65087"/>
  <c r="J31" i="65086"/>
  <c r="J31" i="65085"/>
  <c r="J31" i="65084"/>
  <c r="J31" i="65098"/>
  <c r="J32" i="65098" s="1"/>
  <c r="J33" i="65098" s="1"/>
  <c r="N20" i="65080"/>
  <c r="J32" i="65096" l="1"/>
  <c r="J33" i="65096" s="1"/>
  <c r="J32" i="65122"/>
  <c r="J32" i="65089"/>
  <c r="O20" i="65080"/>
  <c r="N33" i="65095" l="1"/>
  <c r="O29" i="65141"/>
  <c r="N28" i="65141"/>
  <c r="O28" i="65141" s="1"/>
  <c r="O27" i="65141"/>
  <c r="N27" i="65141"/>
  <c r="M26" i="65141"/>
  <c r="L26" i="65141"/>
  <c r="O25" i="65141"/>
  <c r="N24" i="65141"/>
  <c r="O24" i="65141" s="1"/>
  <c r="O23" i="65141"/>
  <c r="N23" i="65141"/>
  <c r="N22" i="65141"/>
  <c r="O22" i="65141" s="1"/>
  <c r="O21" i="65141"/>
  <c r="N21" i="65141"/>
  <c r="O20" i="65141"/>
  <c r="N20" i="65141"/>
  <c r="N19" i="65141"/>
  <c r="O19" i="65141" s="1"/>
  <c r="N18" i="65141"/>
  <c r="O18" i="65141" s="1"/>
  <c r="O17" i="65141"/>
  <c r="N17" i="65141"/>
  <c r="N16" i="65141"/>
  <c r="M15" i="65141"/>
  <c r="L15" i="65141"/>
  <c r="O14" i="65141"/>
  <c r="N13" i="65141"/>
  <c r="O13" i="65141" s="1"/>
  <c r="M12" i="65141"/>
  <c r="L12" i="65141"/>
  <c r="O11" i="65141"/>
  <c r="N10" i="65141"/>
  <c r="O10" i="65141" s="1"/>
  <c r="N9" i="65141"/>
  <c r="M8" i="65141"/>
  <c r="L8" i="65141"/>
  <c r="N26" i="65141" l="1"/>
  <c r="I31" i="65141"/>
  <c r="I32" i="65141" s="1"/>
  <c r="M31" i="65141"/>
  <c r="M32" i="65141" s="1"/>
  <c r="N15" i="65141"/>
  <c r="O15" i="65141" s="1"/>
  <c r="L31" i="65141"/>
  <c r="L32" i="65141" s="1"/>
  <c r="O26" i="65141"/>
  <c r="O16" i="65141"/>
  <c r="O33" i="65095"/>
  <c r="O9" i="65141"/>
  <c r="N8" i="65141"/>
  <c r="N12" i="65141"/>
  <c r="O12" i="65141" s="1"/>
  <c r="N31" i="65141" l="1"/>
  <c r="O8" i="65141"/>
  <c r="N32" i="65141" l="1"/>
  <c r="O31" i="65141"/>
  <c r="O32" i="65141" l="1"/>
  <c r="M26" i="16"/>
  <c r="L26" i="16"/>
  <c r="N29" i="16"/>
  <c r="O29" i="16" l="1"/>
  <c r="N14" i="65069"/>
  <c r="O14" i="65069" l="1"/>
  <c r="M26" i="65105" l="1"/>
  <c r="L26" i="65105"/>
  <c r="M15" i="65105"/>
  <c r="L15" i="65105"/>
  <c r="M12" i="65105"/>
  <c r="M8" i="65105"/>
  <c r="M26" i="65098"/>
  <c r="L26" i="65098"/>
  <c r="M15" i="65098"/>
  <c r="L15" i="65098"/>
  <c r="M12" i="65098"/>
  <c r="M8" i="65098"/>
  <c r="M26" i="65097"/>
  <c r="L26" i="65097"/>
  <c r="M15" i="65097"/>
  <c r="L15" i="65097"/>
  <c r="M12" i="65097"/>
  <c r="M8" i="65097"/>
  <c r="I31" i="65097"/>
  <c r="I32" i="65097" s="1"/>
  <c r="I33" i="65097" s="1"/>
  <c r="M26" i="65096"/>
  <c r="L26" i="65096"/>
  <c r="M15" i="65096"/>
  <c r="L15" i="65096"/>
  <c r="M12" i="65096"/>
  <c r="M8" i="65096"/>
  <c r="M30" i="65095"/>
  <c r="L30" i="65095"/>
  <c r="M26" i="65095"/>
  <c r="L26" i="65095"/>
  <c r="M15" i="65095"/>
  <c r="L15" i="65095"/>
  <c r="M12" i="65095"/>
  <c r="M8" i="65095"/>
  <c r="M26" i="65094"/>
  <c r="L26" i="65094"/>
  <c r="M15" i="65094"/>
  <c r="L15" i="65094"/>
  <c r="M12" i="65094"/>
  <c r="M8" i="65094"/>
  <c r="M29" i="65093"/>
  <c r="M26" i="65093"/>
  <c r="L26" i="65093"/>
  <c r="M15" i="65093"/>
  <c r="L15" i="65093"/>
  <c r="M12" i="65093"/>
  <c r="M8" i="65093"/>
  <c r="M26" i="65089"/>
  <c r="L26" i="65089"/>
  <c r="M15" i="65089"/>
  <c r="L15" i="65089"/>
  <c r="M12" i="65089"/>
  <c r="M8" i="65089"/>
  <c r="M26" i="65088"/>
  <c r="L26" i="65088"/>
  <c r="M15" i="65088"/>
  <c r="L15" i="65088"/>
  <c r="M12" i="65088"/>
  <c r="M8" i="65088"/>
  <c r="M26" i="65087"/>
  <c r="L26" i="65087"/>
  <c r="M15" i="65087"/>
  <c r="L15" i="65087"/>
  <c r="M12" i="65087"/>
  <c r="M8" i="65087"/>
  <c r="M26" i="65086"/>
  <c r="L26" i="65086"/>
  <c r="M15" i="65086"/>
  <c r="L15" i="65086"/>
  <c r="M12" i="65086"/>
  <c r="M8" i="65086"/>
  <c r="M26" i="65085"/>
  <c r="L26" i="65085"/>
  <c r="M15" i="65085"/>
  <c r="L15" i="65085"/>
  <c r="M12" i="65085"/>
  <c r="M8" i="65085"/>
  <c r="M26" i="65084"/>
  <c r="L26" i="65084"/>
  <c r="M15" i="65084"/>
  <c r="L15" i="65084"/>
  <c r="M12" i="65084"/>
  <c r="M8" i="65084"/>
  <c r="M26" i="65083"/>
  <c r="L26" i="65083"/>
  <c r="M15" i="65083"/>
  <c r="L15" i="65083"/>
  <c r="M12" i="65083"/>
  <c r="M8" i="65083"/>
  <c r="I31" i="65083"/>
  <c r="M26" i="65122"/>
  <c r="L26" i="65122"/>
  <c r="M15" i="65122"/>
  <c r="L15" i="65122"/>
  <c r="M12" i="65122"/>
  <c r="M8" i="65122"/>
  <c r="I31" i="65122"/>
  <c r="M26" i="65081"/>
  <c r="L26" i="65081"/>
  <c r="M15" i="65081"/>
  <c r="L15" i="65081"/>
  <c r="M12" i="65081"/>
  <c r="M8" i="65081"/>
  <c r="I31" i="65081"/>
  <c r="M26" i="65082"/>
  <c r="L26" i="65082"/>
  <c r="M15" i="65082"/>
  <c r="L15" i="65082"/>
  <c r="M12" i="65082"/>
  <c r="M8" i="65082"/>
  <c r="I31" i="65082"/>
  <c r="M41" i="65080"/>
  <c r="L41" i="65080"/>
  <c r="M30" i="65080"/>
  <c r="M15" i="65080"/>
  <c r="L15" i="65080"/>
  <c r="M12" i="65080"/>
  <c r="M8" i="65080"/>
  <c r="M36" i="65079"/>
  <c r="L36" i="65079"/>
  <c r="M32" i="65079"/>
  <c r="L32" i="65079"/>
  <c r="M26" i="65079"/>
  <c r="L26" i="65079"/>
  <c r="M15" i="65079"/>
  <c r="L15" i="65079"/>
  <c r="M12" i="65079"/>
  <c r="M8" i="65079"/>
  <c r="M30" i="65078"/>
  <c r="L30" i="65078"/>
  <c r="M15" i="65078"/>
  <c r="L15" i="65078"/>
  <c r="M12" i="65078"/>
  <c r="M8" i="65078"/>
  <c r="M32" i="65077"/>
  <c r="L32" i="65077"/>
  <c r="M26" i="65077"/>
  <c r="L26" i="65077"/>
  <c r="M15" i="65077"/>
  <c r="L15" i="65077"/>
  <c r="M12" i="65077"/>
  <c r="M8" i="65077"/>
  <c r="M43" i="65076"/>
  <c r="M39" i="65076"/>
  <c r="M35" i="65076"/>
  <c r="M30" i="65076"/>
  <c r="M18" i="65076"/>
  <c r="M15" i="65076"/>
  <c r="M11" i="65076"/>
  <c r="M8" i="65076"/>
  <c r="L8" i="65076"/>
  <c r="M35" i="65075"/>
  <c r="L35" i="65075"/>
  <c r="M26" i="65115"/>
  <c r="L26" i="65115"/>
  <c r="M15" i="65115"/>
  <c r="L15" i="65115"/>
  <c r="M12" i="65115"/>
  <c r="M8" i="65115"/>
  <c r="M26" i="65100"/>
  <c r="L26" i="65100"/>
  <c r="M15" i="65100"/>
  <c r="L15" i="65100"/>
  <c r="M12" i="65100"/>
  <c r="M8" i="65100"/>
  <c r="M26" i="65074"/>
  <c r="L26" i="65074"/>
  <c r="M15" i="65074"/>
  <c r="L15" i="65074"/>
  <c r="M12" i="65074"/>
  <c r="M8" i="65074"/>
  <c r="M27" i="65071"/>
  <c r="M15" i="65071"/>
  <c r="L15" i="65071"/>
  <c r="M12" i="65071"/>
  <c r="M8" i="65071"/>
  <c r="M28" i="65070"/>
  <c r="M15" i="65070"/>
  <c r="L15" i="65070"/>
  <c r="M12" i="65070"/>
  <c r="M8" i="65070"/>
  <c r="M28" i="65069"/>
  <c r="M17" i="65069"/>
  <c r="M8" i="65069"/>
  <c r="M26" i="65068"/>
  <c r="L26" i="65068"/>
  <c r="M15" i="65068"/>
  <c r="L15" i="65068"/>
  <c r="M12" i="65068"/>
  <c r="M8" i="65068"/>
  <c r="M29" i="65140"/>
  <c r="M26" i="65140"/>
  <c r="L26" i="65140"/>
  <c r="M15" i="65140"/>
  <c r="L15" i="65140"/>
  <c r="M12" i="65140"/>
  <c r="M8" i="65140"/>
  <c r="M26" i="65123"/>
  <c r="L26" i="65123"/>
  <c r="M15" i="65123"/>
  <c r="L15" i="65123"/>
  <c r="M12" i="65123"/>
  <c r="M8" i="65123"/>
  <c r="M26" i="65099"/>
  <c r="L26" i="65099"/>
  <c r="M15" i="65099"/>
  <c r="L15" i="65099"/>
  <c r="M12" i="65099"/>
  <c r="M8" i="65099"/>
  <c r="M26" i="65067"/>
  <c r="L26" i="65067"/>
  <c r="M15" i="65067"/>
  <c r="L15" i="65067"/>
  <c r="M12" i="65067"/>
  <c r="M8" i="65067"/>
  <c r="L42" i="65065"/>
  <c r="L8" i="65065"/>
  <c r="L15" i="16"/>
  <c r="L52" i="65065" l="1"/>
  <c r="M33" i="65070"/>
  <c r="I31" i="65115"/>
  <c r="I32" i="65115" s="1"/>
  <c r="I31" i="65100"/>
  <c r="I31" i="65074"/>
  <c r="I31" i="65123"/>
  <c r="I31" i="65099"/>
  <c r="I31" i="65067"/>
  <c r="I31" i="65068"/>
  <c r="I31" i="65084"/>
  <c r="I31" i="65085"/>
  <c r="I31" i="65086"/>
  <c r="I31" i="65087"/>
  <c r="I31" i="65088"/>
  <c r="I31" i="65089"/>
  <c r="I31" i="65096"/>
  <c r="I32" i="65096" s="1"/>
  <c r="I33" i="65096" s="1"/>
  <c r="I31" i="65105"/>
  <c r="I32" i="65105" s="1"/>
  <c r="I33" i="65105" s="1"/>
  <c r="I32" i="65122"/>
  <c r="I31" i="65098"/>
  <c r="I32" i="65098" s="1"/>
  <c r="I33" i="65098" s="1"/>
  <c r="L31" i="65067"/>
  <c r="L31" i="65099"/>
  <c r="L31" i="65123"/>
  <c r="L31" i="65074"/>
  <c r="L31" i="65100"/>
  <c r="L31" i="65115"/>
  <c r="L31" i="65094"/>
  <c r="L31" i="65068"/>
  <c r="L31" i="65082"/>
  <c r="L31" i="65081"/>
  <c r="L31" i="65122"/>
  <c r="L31" i="65083"/>
  <c r="L31" i="65084"/>
  <c r="L31" i="65085"/>
  <c r="L31" i="65086"/>
  <c r="L31" i="65087"/>
  <c r="L31" i="65088"/>
  <c r="L31" i="65089"/>
  <c r="L31" i="65096"/>
  <c r="L31" i="65097"/>
  <c r="L31" i="65098"/>
  <c r="L31" i="65105"/>
  <c r="J48" i="65076"/>
  <c r="I32" i="65089" l="1"/>
  <c r="N30" i="65077"/>
  <c r="K36" i="65140" l="1"/>
  <c r="O30" i="65077"/>
  <c r="N31" i="65065" l="1"/>
  <c r="J33" i="65070"/>
  <c r="N26" i="65070"/>
  <c r="O26" i="65070" l="1"/>
  <c r="I33" i="65070"/>
  <c r="O31" i="65065"/>
  <c r="J49" i="65076"/>
  <c r="J50" i="65076" s="1"/>
  <c r="I46" i="65080"/>
  <c r="I33" i="65089" s="1"/>
  <c r="J46" i="65080"/>
  <c r="J33" i="65089" l="1"/>
  <c r="I32" i="16"/>
  <c r="I48" i="65076"/>
  <c r="I49" i="65076" s="1"/>
  <c r="I50" i="65076" s="1"/>
  <c r="N33" i="65079"/>
  <c r="O33" i="65079" s="1"/>
  <c r="I33" i="16" l="1"/>
  <c r="I34" i="16" s="1"/>
  <c r="O32" i="65140"/>
  <c r="O31" i="65140"/>
  <c r="O30" i="65140"/>
  <c r="N30" i="65140"/>
  <c r="O28" i="65140"/>
  <c r="N27" i="65140"/>
  <c r="O25" i="65140"/>
  <c r="N24" i="65140"/>
  <c r="O23" i="65140"/>
  <c r="N23" i="65140"/>
  <c r="N22" i="65140"/>
  <c r="O22" i="65140" s="1"/>
  <c r="O21" i="65140"/>
  <c r="N21" i="65140"/>
  <c r="O20" i="65140"/>
  <c r="N20" i="65140"/>
  <c r="N19" i="65140"/>
  <c r="N18" i="65140"/>
  <c r="O17" i="65140"/>
  <c r="N17" i="65140"/>
  <c r="N16" i="65140"/>
  <c r="O14" i="65140"/>
  <c r="N13" i="65140"/>
  <c r="O11" i="65140"/>
  <c r="N10" i="65140"/>
  <c r="N9" i="65140"/>
  <c r="O19" i="65140" l="1"/>
  <c r="O24" i="65140"/>
  <c r="O18" i="65140"/>
  <c r="O16" i="65140"/>
  <c r="O13" i="65140"/>
  <c r="N26" i="65140"/>
  <c r="N29" i="65140"/>
  <c r="O27" i="65140"/>
  <c r="N15" i="65140"/>
  <c r="N12" i="65140"/>
  <c r="O10" i="65140"/>
  <c r="J34" i="65140"/>
  <c r="M34" i="65140"/>
  <c r="I34" i="65140"/>
  <c r="L34" i="65140"/>
  <c r="L35" i="65140" s="1"/>
  <c r="N8" i="65140"/>
  <c r="O9" i="65140"/>
  <c r="O12" i="65140" l="1"/>
  <c r="O8" i="65140"/>
  <c r="O29" i="65140"/>
  <c r="O26" i="65140"/>
  <c r="O15" i="65140"/>
  <c r="N34" i="65140"/>
  <c r="O34" i="65140" l="1"/>
  <c r="N34" i="65079"/>
  <c r="O31" i="65079"/>
  <c r="N25" i="65070"/>
  <c r="O25" i="65070" l="1"/>
  <c r="O34" i="65079"/>
  <c r="N32" i="65079"/>
  <c r="O32" i="65079" l="1"/>
  <c r="N34" i="65078"/>
  <c r="O34" i="65078" s="1"/>
  <c r="N33" i="65078"/>
  <c r="O33" i="65078" s="1"/>
  <c r="J40" i="65075"/>
  <c r="I40" i="65075"/>
  <c r="N33" i="65075"/>
  <c r="O30" i="65075"/>
  <c r="N28" i="65075"/>
  <c r="N39" i="65080"/>
  <c r="N38" i="65080"/>
  <c r="N29" i="65079"/>
  <c r="O39" i="65080" l="1"/>
  <c r="N31" i="65075"/>
  <c r="O33" i="65075"/>
  <c r="O28" i="65075"/>
  <c r="O38" i="65080"/>
  <c r="J32" i="65071"/>
  <c r="O31" i="65075" l="1"/>
  <c r="I41" i="65079"/>
  <c r="J41" i="65079" l="1"/>
  <c r="N27" i="65093" l="1"/>
  <c r="O27" i="65093" l="1"/>
  <c r="N9" i="65065"/>
  <c r="N28" i="16" l="1"/>
  <c r="N27" i="16"/>
  <c r="N24" i="16"/>
  <c r="N23" i="16"/>
  <c r="N22" i="16"/>
  <c r="N21" i="16"/>
  <c r="N20" i="16"/>
  <c r="N19" i="16"/>
  <c r="N18" i="16"/>
  <c r="N17" i="16"/>
  <c r="N16" i="16"/>
  <c r="N49" i="65065"/>
  <c r="N48" i="65065"/>
  <c r="N47" i="65065"/>
  <c r="N43" i="65065"/>
  <c r="N39" i="65065"/>
  <c r="N38" i="65065"/>
  <c r="N37" i="65065"/>
  <c r="N35" i="65065"/>
  <c r="N32" i="65065"/>
  <c r="N29" i="65065"/>
  <c r="N27" i="65065"/>
  <c r="N26" i="65065"/>
  <c r="N25" i="65065"/>
  <c r="N23" i="65065"/>
  <c r="N22" i="65065"/>
  <c r="N16" i="65065"/>
  <c r="N11" i="65065"/>
  <c r="N10" i="65065"/>
  <c r="N28" i="65067"/>
  <c r="N27" i="65067"/>
  <c r="N24" i="65067"/>
  <c r="N23" i="65067"/>
  <c r="N22" i="65067"/>
  <c r="N21" i="65067"/>
  <c r="N20" i="65067"/>
  <c r="N19" i="65067"/>
  <c r="N18" i="65067"/>
  <c r="N17" i="65067"/>
  <c r="N16" i="65067"/>
  <c r="N28" i="65099"/>
  <c r="N27" i="65099"/>
  <c r="N24" i="65099"/>
  <c r="N23" i="65099"/>
  <c r="N22" i="65099"/>
  <c r="N21" i="65099"/>
  <c r="N20" i="65099"/>
  <c r="N19" i="65099"/>
  <c r="N18" i="65099"/>
  <c r="N17" i="65099"/>
  <c r="N16" i="65099"/>
  <c r="N28" i="65123"/>
  <c r="N27" i="65123"/>
  <c r="N24" i="65123"/>
  <c r="N23" i="65123"/>
  <c r="N22" i="65123"/>
  <c r="N21" i="65123"/>
  <c r="N20" i="65123"/>
  <c r="N19" i="65123"/>
  <c r="N18" i="65123"/>
  <c r="N17" i="65123"/>
  <c r="N16" i="65123"/>
  <c r="N28" i="65068"/>
  <c r="N27" i="65068"/>
  <c r="N24" i="65068"/>
  <c r="N23" i="65068"/>
  <c r="N22" i="65068"/>
  <c r="N21" i="65068"/>
  <c r="N20" i="65068"/>
  <c r="N19" i="65068"/>
  <c r="N18" i="65068"/>
  <c r="N17" i="65068"/>
  <c r="N16" i="65068"/>
  <c r="N30" i="65069"/>
  <c r="N29" i="65069"/>
  <c r="N26" i="65069"/>
  <c r="N25" i="65069"/>
  <c r="N24" i="65069"/>
  <c r="N23" i="65069"/>
  <c r="N22" i="65069"/>
  <c r="N21" i="65069"/>
  <c r="N20" i="65069"/>
  <c r="N19" i="65069"/>
  <c r="N18" i="65069"/>
  <c r="N30" i="65070"/>
  <c r="N29" i="65070"/>
  <c r="N24" i="65070"/>
  <c r="N23" i="65070"/>
  <c r="N22" i="65070"/>
  <c r="N21" i="65070"/>
  <c r="N20" i="65070"/>
  <c r="N19" i="65070"/>
  <c r="N18" i="65070"/>
  <c r="N17" i="65070"/>
  <c r="N16" i="65070"/>
  <c r="N29" i="65071"/>
  <c r="N28" i="65071"/>
  <c r="N24" i="65071"/>
  <c r="N23" i="65071"/>
  <c r="N22" i="65071"/>
  <c r="N21" i="65071"/>
  <c r="N20" i="65071"/>
  <c r="N19" i="65071"/>
  <c r="N18" i="65071"/>
  <c r="N17" i="65071"/>
  <c r="N16" i="65071"/>
  <c r="N28" i="65074"/>
  <c r="N27" i="65074"/>
  <c r="N24" i="65074"/>
  <c r="N23" i="65074"/>
  <c r="N22" i="65074"/>
  <c r="N21" i="65074"/>
  <c r="N20" i="65074"/>
  <c r="N19" i="65074"/>
  <c r="N18" i="65074"/>
  <c r="N17" i="65074"/>
  <c r="N16" i="65074"/>
  <c r="N28" i="65100"/>
  <c r="N27" i="65100"/>
  <c r="N24" i="65100"/>
  <c r="N23" i="65100"/>
  <c r="N22" i="65100"/>
  <c r="N21" i="65100"/>
  <c r="N20" i="65100"/>
  <c r="N19" i="65100"/>
  <c r="N18" i="65100"/>
  <c r="N17" i="65100"/>
  <c r="N16" i="65100"/>
  <c r="N28" i="65115"/>
  <c r="N27" i="65115"/>
  <c r="N24" i="65115"/>
  <c r="N23" i="65115"/>
  <c r="N22" i="65115"/>
  <c r="N21" i="65115"/>
  <c r="N20" i="65115"/>
  <c r="N19" i="65115"/>
  <c r="N18" i="65115"/>
  <c r="N17" i="65115"/>
  <c r="N16" i="65115"/>
  <c r="N37" i="65075"/>
  <c r="N36" i="65075"/>
  <c r="N29" i="65075"/>
  <c r="N25" i="65075"/>
  <c r="N24" i="65075"/>
  <c r="N23" i="65075"/>
  <c r="N22" i="65075"/>
  <c r="N21" i="65075"/>
  <c r="N20" i="65075"/>
  <c r="N19" i="65075"/>
  <c r="N18" i="65075"/>
  <c r="N17" i="65075"/>
  <c r="N16" i="65075"/>
  <c r="N45" i="65076"/>
  <c r="N44" i="65076"/>
  <c r="N41" i="65076"/>
  <c r="N40" i="65076"/>
  <c r="N37" i="65076"/>
  <c r="N36" i="65076"/>
  <c r="N33" i="65076"/>
  <c r="N32" i="65076"/>
  <c r="N25" i="65076"/>
  <c r="N24" i="65076"/>
  <c r="N23" i="65076"/>
  <c r="N20" i="65076"/>
  <c r="N19" i="65076"/>
  <c r="O20" i="65076"/>
  <c r="O23" i="65076"/>
  <c r="O24" i="65076"/>
  <c r="O25" i="65076"/>
  <c r="N9" i="65076"/>
  <c r="N34" i="65077"/>
  <c r="N33" i="65077"/>
  <c r="N29" i="65077"/>
  <c r="N28" i="65077"/>
  <c r="N27" i="65077"/>
  <c r="N24" i="65077"/>
  <c r="N23" i="65077"/>
  <c r="N22" i="65077"/>
  <c r="N21" i="65077"/>
  <c r="N20" i="65077"/>
  <c r="N19" i="65077"/>
  <c r="N18" i="65077"/>
  <c r="N17" i="65077"/>
  <c r="N16" i="65077"/>
  <c r="N32" i="65078"/>
  <c r="N27" i="65078"/>
  <c r="N25" i="65078"/>
  <c r="N24" i="65078"/>
  <c r="N22" i="65078"/>
  <c r="N21" i="65078"/>
  <c r="N20" i="65078"/>
  <c r="N19" i="65078"/>
  <c r="N18" i="65078"/>
  <c r="N17" i="65078"/>
  <c r="N16" i="65078"/>
  <c r="N38" i="65079"/>
  <c r="N37" i="65079"/>
  <c r="N30" i="65079"/>
  <c r="N28" i="65079"/>
  <c r="N27" i="65079"/>
  <c r="N24" i="65079"/>
  <c r="N23" i="65079"/>
  <c r="N22" i="65079"/>
  <c r="N21" i="65079"/>
  <c r="N20" i="65079"/>
  <c r="N19" i="65079"/>
  <c r="N18" i="65079"/>
  <c r="N17" i="65079"/>
  <c r="N16" i="65079"/>
  <c r="N43" i="65080"/>
  <c r="N42" i="65080"/>
  <c r="N37" i="65080"/>
  <c r="N36" i="65080"/>
  <c r="N33" i="65080"/>
  <c r="N31" i="65080"/>
  <c r="N28" i="65080"/>
  <c r="N27" i="65080"/>
  <c r="N26" i="65080"/>
  <c r="N25" i="65080"/>
  <c r="N24" i="65080"/>
  <c r="N23" i="65080"/>
  <c r="N22" i="65080"/>
  <c r="N21" i="65080"/>
  <c r="N19" i="65080"/>
  <c r="N18" i="65080"/>
  <c r="N17" i="65080"/>
  <c r="N16" i="65080"/>
  <c r="N28" i="65082"/>
  <c r="N27" i="65082"/>
  <c r="N24" i="65082"/>
  <c r="N23" i="65082"/>
  <c r="N22" i="65082"/>
  <c r="N21" i="65082"/>
  <c r="N20" i="65082"/>
  <c r="N19" i="65082"/>
  <c r="N18" i="65082"/>
  <c r="N17" i="65082"/>
  <c r="N16" i="65082"/>
  <c r="N28" i="65081"/>
  <c r="N27" i="65081"/>
  <c r="N24" i="65081"/>
  <c r="N23" i="65081"/>
  <c r="N22" i="65081"/>
  <c r="N21" i="65081"/>
  <c r="N20" i="65081"/>
  <c r="N19" i="65081"/>
  <c r="N18" i="65081"/>
  <c r="N17" i="65081"/>
  <c r="N16" i="65081"/>
  <c r="N28" i="65122"/>
  <c r="N27" i="65122"/>
  <c r="N24" i="65122"/>
  <c r="N23" i="65122"/>
  <c r="N22" i="65122"/>
  <c r="N21" i="65122"/>
  <c r="N20" i="65122"/>
  <c r="N19" i="65122"/>
  <c r="N18" i="65122"/>
  <c r="N17" i="65122"/>
  <c r="N16" i="65122"/>
  <c r="N28" i="65083"/>
  <c r="N27" i="65083"/>
  <c r="N24" i="65083"/>
  <c r="N23" i="65083"/>
  <c r="N22" i="65083"/>
  <c r="N21" i="65083"/>
  <c r="N20" i="65083"/>
  <c r="N19" i="65083"/>
  <c r="N18" i="65083"/>
  <c r="N17" i="65083"/>
  <c r="N16" i="65083"/>
  <c r="N28" i="65084"/>
  <c r="N27" i="65084"/>
  <c r="N24" i="65084"/>
  <c r="N23" i="65084"/>
  <c r="N22" i="65084"/>
  <c r="N21" i="65084"/>
  <c r="N20" i="65084"/>
  <c r="N19" i="65084"/>
  <c r="N18" i="65084"/>
  <c r="N17" i="65084"/>
  <c r="N16" i="65084"/>
  <c r="N28" i="65085"/>
  <c r="N27" i="65085"/>
  <c r="N23" i="65085"/>
  <c r="N22" i="65085"/>
  <c r="N21" i="65085"/>
  <c r="N20" i="65085"/>
  <c r="N19" i="65085"/>
  <c r="N18" i="65085"/>
  <c r="N17" i="65085"/>
  <c r="N16" i="65085"/>
  <c r="N28" i="65086"/>
  <c r="N27" i="65086"/>
  <c r="N24" i="65086"/>
  <c r="N23" i="65086"/>
  <c r="N22" i="65086"/>
  <c r="N21" i="65086"/>
  <c r="N20" i="65086"/>
  <c r="N19" i="65086"/>
  <c r="N18" i="65086"/>
  <c r="N17" i="65086"/>
  <c r="N16" i="65086"/>
  <c r="N28" i="65087"/>
  <c r="N27" i="65087"/>
  <c r="N24" i="65087"/>
  <c r="N23" i="65087"/>
  <c r="N22" i="65087"/>
  <c r="N21" i="65087"/>
  <c r="N20" i="65087"/>
  <c r="N19" i="65087"/>
  <c r="N18" i="65087"/>
  <c r="N17" i="65087"/>
  <c r="N16" i="65087"/>
  <c r="N28" i="65088"/>
  <c r="N27" i="65088"/>
  <c r="N24" i="65088"/>
  <c r="N23" i="65088"/>
  <c r="N22" i="65088"/>
  <c r="N21" i="65088"/>
  <c r="N20" i="65088"/>
  <c r="N19" i="65088"/>
  <c r="N18" i="65088"/>
  <c r="N17" i="65088"/>
  <c r="N16" i="65088"/>
  <c r="N28" i="65089"/>
  <c r="N27" i="65089"/>
  <c r="N24" i="65089"/>
  <c r="N23" i="65089"/>
  <c r="N22" i="65089"/>
  <c r="N21" i="65089"/>
  <c r="N20" i="65089"/>
  <c r="N19" i="65089"/>
  <c r="N18" i="65089"/>
  <c r="N17" i="65089"/>
  <c r="N16" i="65089"/>
  <c r="N30" i="65093"/>
  <c r="N24" i="65093"/>
  <c r="N23" i="65093"/>
  <c r="N22" i="65093"/>
  <c r="N21" i="65093"/>
  <c r="N20" i="65093"/>
  <c r="N19" i="65093"/>
  <c r="N18" i="65093"/>
  <c r="N17" i="65093"/>
  <c r="N16" i="65093"/>
  <c r="N28" i="65094"/>
  <c r="N27" i="65094"/>
  <c r="N24" i="65094"/>
  <c r="N23" i="65094"/>
  <c r="N22" i="65094"/>
  <c r="N21" i="65094"/>
  <c r="N20" i="65094"/>
  <c r="N19" i="65094"/>
  <c r="N18" i="65094"/>
  <c r="N17" i="65094"/>
  <c r="N16" i="65094"/>
  <c r="N32" i="65095"/>
  <c r="N28" i="65095"/>
  <c r="N27" i="65095"/>
  <c r="N24" i="65095"/>
  <c r="N23" i="65095"/>
  <c r="N22" i="65095"/>
  <c r="N21" i="65095"/>
  <c r="N20" i="65095"/>
  <c r="N19" i="65095"/>
  <c r="N18" i="65095"/>
  <c r="N17" i="65095"/>
  <c r="N16" i="65095"/>
  <c r="N28" i="65096"/>
  <c r="N27" i="65096"/>
  <c r="N24" i="65096"/>
  <c r="N23" i="65096"/>
  <c r="N22" i="65096"/>
  <c r="N21" i="65096"/>
  <c r="N20" i="65096"/>
  <c r="N19" i="65096"/>
  <c r="N18" i="65096"/>
  <c r="N17" i="65096"/>
  <c r="N16" i="65096"/>
  <c r="N28" i="65097"/>
  <c r="N27" i="65097"/>
  <c r="N24" i="65097"/>
  <c r="N23" i="65097"/>
  <c r="N22" i="65097"/>
  <c r="N21" i="65097"/>
  <c r="N20" i="65097"/>
  <c r="N19" i="65097"/>
  <c r="N18" i="65097"/>
  <c r="N17" i="65097"/>
  <c r="N16" i="65097"/>
  <c r="N28" i="65098"/>
  <c r="N27" i="65098"/>
  <c r="N24" i="65098"/>
  <c r="N23" i="65098"/>
  <c r="N22" i="65098"/>
  <c r="N21" i="65098"/>
  <c r="N20" i="65098"/>
  <c r="N19" i="65098"/>
  <c r="N18" i="65098"/>
  <c r="N17" i="65098"/>
  <c r="N16" i="65098"/>
  <c r="N28" i="65105"/>
  <c r="N27" i="65105"/>
  <c r="N24" i="65105"/>
  <c r="N23" i="65105"/>
  <c r="N22" i="65105"/>
  <c r="N21" i="65105"/>
  <c r="N20" i="65105"/>
  <c r="N19" i="65105"/>
  <c r="N18" i="65105"/>
  <c r="N17" i="65105"/>
  <c r="N16" i="65105"/>
  <c r="O12" i="65065"/>
  <c r="O17" i="65065"/>
  <c r="O20" i="65065"/>
  <c r="O33" i="65065"/>
  <c r="O41" i="65065"/>
  <c r="O44" i="65065"/>
  <c r="N19" i="65065"/>
  <c r="N15" i="65065"/>
  <c r="N14" i="65065"/>
  <c r="N13" i="65067"/>
  <c r="N10" i="65067"/>
  <c r="N13" i="65099"/>
  <c r="N10" i="65099"/>
  <c r="N13" i="65123"/>
  <c r="N10" i="65123"/>
  <c r="N13" i="65068"/>
  <c r="N10" i="65068"/>
  <c r="N13" i="65069"/>
  <c r="N12" i="65069" s="1"/>
  <c r="N10" i="65069"/>
  <c r="N13" i="65070"/>
  <c r="N10" i="65070"/>
  <c r="N13" i="65071"/>
  <c r="N10" i="65071"/>
  <c r="N13" i="65074"/>
  <c r="N10" i="65074"/>
  <c r="N13" i="65100"/>
  <c r="N10" i="65100"/>
  <c r="N13" i="65115"/>
  <c r="N10" i="65115"/>
  <c r="N13" i="65075"/>
  <c r="N10" i="65075"/>
  <c r="N28" i="65076"/>
  <c r="N27" i="65076"/>
  <c r="N26" i="65076"/>
  <c r="N21" i="65076"/>
  <c r="N16" i="65076"/>
  <c r="N13" i="65076"/>
  <c r="N13" i="65077"/>
  <c r="N10" i="65077"/>
  <c r="N13" i="65078"/>
  <c r="N10" i="65078"/>
  <c r="N13" i="65079"/>
  <c r="N10" i="65079"/>
  <c r="N13" i="65080"/>
  <c r="N10" i="65080"/>
  <c r="N13" i="65082"/>
  <c r="N10" i="65082"/>
  <c r="N13" i="65081"/>
  <c r="N10" i="65081"/>
  <c r="N13" i="65122"/>
  <c r="N10" i="65122"/>
  <c r="N13" i="65083"/>
  <c r="N10" i="65083"/>
  <c r="N13" i="65084"/>
  <c r="N10" i="65084"/>
  <c r="N13" i="65085"/>
  <c r="N10" i="65085"/>
  <c r="N13" i="65086"/>
  <c r="N10" i="65086"/>
  <c r="N13" i="65087"/>
  <c r="N10" i="65087"/>
  <c r="N13" i="65088"/>
  <c r="N10" i="65088"/>
  <c r="N13" i="65089"/>
  <c r="N10" i="65089"/>
  <c r="N13" i="65093"/>
  <c r="N10" i="65093"/>
  <c r="N13" i="65094"/>
  <c r="N10" i="65094"/>
  <c r="N13" i="65095"/>
  <c r="N10" i="65095"/>
  <c r="N13" i="65096"/>
  <c r="N10" i="65096"/>
  <c r="N13" i="65097"/>
  <c r="N10" i="65097"/>
  <c r="N13" i="65098"/>
  <c r="N10" i="65098"/>
  <c r="N13" i="65105"/>
  <c r="N10" i="65105"/>
  <c r="N13" i="16"/>
  <c r="N10" i="16"/>
  <c r="M42" i="65065"/>
  <c r="M21" i="65065"/>
  <c r="M18" i="65065"/>
  <c r="M8" i="65065"/>
  <c r="M15" i="16"/>
  <c r="M12" i="16"/>
  <c r="M8" i="16"/>
  <c r="N45" i="65065" l="1"/>
  <c r="N27" i="65075"/>
  <c r="N12" i="65075"/>
  <c r="N34" i="65065"/>
  <c r="N15" i="65075"/>
  <c r="O28" i="65077"/>
  <c r="O27" i="65076"/>
  <c r="O26" i="65076"/>
  <c r="O21" i="65076"/>
  <c r="O19" i="65076"/>
  <c r="O28" i="65076"/>
  <c r="N26" i="16"/>
  <c r="M46" i="65080"/>
  <c r="M40" i="65075"/>
  <c r="M41" i="65075" s="1"/>
  <c r="M42" i="65075" s="1"/>
  <c r="O29" i="65077"/>
  <c r="N26" i="65077"/>
  <c r="L34" i="65093"/>
  <c r="L35" i="65093" s="1"/>
  <c r="L36" i="65093" s="1"/>
  <c r="L40" i="65075"/>
  <c r="L41" i="65075" s="1"/>
  <c r="L42" i="65075" s="1"/>
  <c r="M41" i="65079"/>
  <c r="M42" i="65079" s="1"/>
  <c r="M43" i="65079" s="1"/>
  <c r="N26" i="65074"/>
  <c r="L41" i="65079"/>
  <c r="L42" i="65079" s="1"/>
  <c r="L43" i="65079" s="1"/>
  <c r="N30" i="65080"/>
  <c r="N30" i="65078"/>
  <c r="N26" i="65093"/>
  <c r="L32" i="65094"/>
  <c r="L33" i="65094" s="1"/>
  <c r="L32" i="65068"/>
  <c r="L33" i="65068" s="1"/>
  <c r="L32" i="65071"/>
  <c r="L33" i="65071" s="1"/>
  <c r="L33" i="65069"/>
  <c r="L34" i="65069" s="1"/>
  <c r="L35" i="65069" s="1"/>
  <c r="L37" i="65077"/>
  <c r="L38" i="65077" s="1"/>
  <c r="L39" i="65077" s="1"/>
  <c r="N9" i="65089"/>
  <c r="N9" i="65088"/>
  <c r="N9" i="65087"/>
  <c r="N9" i="65086"/>
  <c r="N9" i="65085"/>
  <c r="N9" i="65084"/>
  <c r="N9" i="65083"/>
  <c r="N9" i="65122"/>
  <c r="N12" i="65076"/>
  <c r="N22" i="65076"/>
  <c r="N9" i="65105"/>
  <c r="N9" i="65098"/>
  <c r="N9" i="65097"/>
  <c r="N9" i="65096"/>
  <c r="N9" i="65095"/>
  <c r="N9" i="65094"/>
  <c r="N9" i="65093"/>
  <c r="N9" i="65081"/>
  <c r="N9" i="65082"/>
  <c r="N9" i="65079"/>
  <c r="N9" i="65078"/>
  <c r="N9" i="65077"/>
  <c r="N9" i="65075"/>
  <c r="N9" i="65115"/>
  <c r="N9" i="65100"/>
  <c r="N9" i="65074"/>
  <c r="N9" i="65071"/>
  <c r="N9" i="65070"/>
  <c r="N9" i="65069"/>
  <c r="N9" i="65068"/>
  <c r="N9" i="65123"/>
  <c r="N9" i="65099"/>
  <c r="N9" i="65067"/>
  <c r="N9" i="16"/>
  <c r="N9" i="65080"/>
  <c r="M31" i="65105"/>
  <c r="M32" i="65105" s="1"/>
  <c r="M33" i="65105" s="1"/>
  <c r="M31" i="65098"/>
  <c r="M32" i="65098" s="1"/>
  <c r="M33" i="65098" s="1"/>
  <c r="M31" i="65097"/>
  <c r="M32" i="65097" s="1"/>
  <c r="M33" i="65097" s="1"/>
  <c r="M31" i="65096"/>
  <c r="M32" i="65096" s="1"/>
  <c r="M33" i="65096" s="1"/>
  <c r="M36" i="65095"/>
  <c r="M37" i="65095" s="1"/>
  <c r="M38" i="65095" s="1"/>
  <c r="M31" i="65094"/>
  <c r="M32" i="65094" s="1"/>
  <c r="M33" i="65094" s="1"/>
  <c r="M34" i="65093"/>
  <c r="M35" i="65093" s="1"/>
  <c r="M36" i="65093" s="1"/>
  <c r="M31" i="65089"/>
  <c r="M31" i="65088"/>
  <c r="M31" i="65087"/>
  <c r="M31" i="65086"/>
  <c r="M31" i="65085"/>
  <c r="M31" i="65084"/>
  <c r="M31" i="65083"/>
  <c r="M31" i="65122"/>
  <c r="M31" i="65081"/>
  <c r="M31" i="65082"/>
  <c r="M37" i="65078"/>
  <c r="M38" i="65078" s="1"/>
  <c r="M39" i="65078" s="1"/>
  <c r="M37" i="65077"/>
  <c r="M31" i="65115"/>
  <c r="M32" i="65115" s="1"/>
  <c r="M31" i="65100"/>
  <c r="M31" i="65074"/>
  <c r="M32" i="65071"/>
  <c r="M33" i="65071" s="1"/>
  <c r="M33" i="65069"/>
  <c r="M34" i="65069" s="1"/>
  <c r="M35" i="65069" s="1"/>
  <c r="M31" i="65068"/>
  <c r="M32" i="65068" s="1"/>
  <c r="M33" i="65068" s="1"/>
  <c r="M31" i="65123"/>
  <c r="M31" i="65099"/>
  <c r="M31" i="65067"/>
  <c r="M13" i="65065"/>
  <c r="M52" i="65065" s="1"/>
  <c r="M32" i="16"/>
  <c r="M33" i="16" s="1"/>
  <c r="M34" i="16" s="1"/>
  <c r="L48" i="65076"/>
  <c r="M48" i="65076"/>
  <c r="M49" i="65076" s="1"/>
  <c r="M50" i="65076" s="1"/>
  <c r="M35" i="65140" l="1"/>
  <c r="M36" i="65140" s="1"/>
  <c r="N8" i="65075"/>
  <c r="O22" i="65076"/>
  <c r="M38" i="65077"/>
  <c r="M39" i="65077" s="1"/>
  <c r="M32" i="65122"/>
  <c r="M32" i="65100"/>
  <c r="M33" i="65141" s="1"/>
  <c r="L46" i="65080"/>
  <c r="L32" i="65105"/>
  <c r="L33" i="65105" s="1"/>
  <c r="L36" i="65095"/>
  <c r="L37" i="65095" s="1"/>
  <c r="L38" i="65095" s="1"/>
  <c r="L32" i="65115"/>
  <c r="L32" i="65097"/>
  <c r="L33" i="65097" s="1"/>
  <c r="L37" i="65078"/>
  <c r="L38" i="65078" s="1"/>
  <c r="L39" i="65078" s="1"/>
  <c r="L49" i="65076"/>
  <c r="L50" i="65076" s="1"/>
  <c r="M32" i="65089"/>
  <c r="L32" i="16"/>
  <c r="L32" i="65098"/>
  <c r="L33" i="65098" s="1"/>
  <c r="L32" i="65096"/>
  <c r="L33" i="65096" s="1"/>
  <c r="M33" i="65089" l="1"/>
  <c r="L33" i="16"/>
  <c r="L34" i="16" s="1"/>
  <c r="L36" i="65140"/>
  <c r="L32" i="65100"/>
  <c r="L33" i="65141" s="1"/>
  <c r="L32" i="65089"/>
  <c r="L32" i="65122"/>
  <c r="J52" i="65065"/>
  <c r="J35" i="65140" s="1"/>
  <c r="I33" i="65069"/>
  <c r="I34" i="65069" s="1"/>
  <c r="I35" i="65069" s="1"/>
  <c r="I32" i="65071"/>
  <c r="I33" i="65071" s="1"/>
  <c r="I41" i="65075"/>
  <c r="I42" i="65075" s="1"/>
  <c r="I37" i="65078"/>
  <c r="I38" i="65078" s="1"/>
  <c r="I39" i="65078" s="1"/>
  <c r="O31" i="65095"/>
  <c r="O32" i="65095"/>
  <c r="O34" i="65095"/>
  <c r="O32" i="65093"/>
  <c r="O33" i="65080"/>
  <c r="O36" i="65080"/>
  <c r="O37" i="65080"/>
  <c r="O40" i="65080"/>
  <c r="O42" i="65080"/>
  <c r="O43" i="65080"/>
  <c r="O44" i="65080"/>
  <c r="O27" i="65079"/>
  <c r="O28" i="65079"/>
  <c r="O29" i="65079"/>
  <c r="O30" i="65079"/>
  <c r="O35" i="65079"/>
  <c r="O37" i="65079"/>
  <c r="O38" i="65079"/>
  <c r="O39" i="65079"/>
  <c r="O31" i="65078"/>
  <c r="O32" i="65078"/>
  <c r="O35" i="65078"/>
  <c r="O31" i="65077"/>
  <c r="O33" i="65077"/>
  <c r="O34" i="65077"/>
  <c r="O35" i="65077"/>
  <c r="O33" i="65076"/>
  <c r="O34" i="65076"/>
  <c r="O36" i="65076"/>
  <c r="O37" i="65076"/>
  <c r="O38" i="65076"/>
  <c r="O40" i="65076"/>
  <c r="O41" i="65076"/>
  <c r="O42" i="65076"/>
  <c r="O44" i="65076"/>
  <c r="O45" i="65076"/>
  <c r="O46" i="65076"/>
  <c r="O35" i="65065"/>
  <c r="O36" i="65065"/>
  <c r="O37" i="65065"/>
  <c r="O38" i="65065"/>
  <c r="O39" i="65065"/>
  <c r="O43" i="65065"/>
  <c r="O47" i="65065"/>
  <c r="O48" i="65065"/>
  <c r="O49" i="65065"/>
  <c r="O50" i="65065"/>
  <c r="O30" i="65093"/>
  <c r="O29" i="65122"/>
  <c r="O29" i="65078"/>
  <c r="O30" i="65071"/>
  <c r="O32" i="65067"/>
  <c r="O33" i="65067"/>
  <c r="O32" i="65099"/>
  <c r="O33" i="65099"/>
  <c r="O34" i="65070"/>
  <c r="O35" i="65070"/>
  <c r="O33" i="65074"/>
  <c r="O37" i="65075"/>
  <c r="O38" i="65075"/>
  <c r="O32" i="65076"/>
  <c r="O32" i="65082"/>
  <c r="O33" i="65082"/>
  <c r="O32" i="65081"/>
  <c r="O33" i="65081"/>
  <c r="O32" i="65083"/>
  <c r="O33" i="65083"/>
  <c r="O32" i="65084"/>
  <c r="O33" i="65084"/>
  <c r="O32" i="65085"/>
  <c r="O33" i="65085"/>
  <c r="O32" i="65086"/>
  <c r="O33" i="65086"/>
  <c r="O32" i="65087"/>
  <c r="O33" i="65087"/>
  <c r="O32" i="65088"/>
  <c r="O33" i="65088"/>
  <c r="O10" i="65065"/>
  <c r="O11" i="65065"/>
  <c r="O22" i="65065"/>
  <c r="O23" i="65065"/>
  <c r="O24" i="65065"/>
  <c r="O25" i="65065"/>
  <c r="O26" i="65065"/>
  <c r="O27" i="65065"/>
  <c r="O28" i="65065"/>
  <c r="O29" i="65065"/>
  <c r="O30" i="65065"/>
  <c r="O10" i="65067"/>
  <c r="O11" i="65067"/>
  <c r="O13" i="65067"/>
  <c r="O14" i="65067"/>
  <c r="O16" i="65067"/>
  <c r="O17" i="65067"/>
  <c r="O18" i="65067"/>
  <c r="O19" i="65067"/>
  <c r="O20" i="65067"/>
  <c r="O21" i="65067"/>
  <c r="O22" i="65067"/>
  <c r="O23" i="65067"/>
  <c r="O24" i="65067"/>
  <c r="O25" i="65067"/>
  <c r="O27" i="65067"/>
  <c r="O28" i="65067"/>
  <c r="O29" i="65067"/>
  <c r="O10" i="65099"/>
  <c r="O11" i="65099"/>
  <c r="O13" i="65099"/>
  <c r="O14" i="65099"/>
  <c r="O16" i="65099"/>
  <c r="O17" i="65099"/>
  <c r="O18" i="65099"/>
  <c r="O19" i="65099"/>
  <c r="O20" i="65099"/>
  <c r="O21" i="65099"/>
  <c r="O22" i="65099"/>
  <c r="O23" i="65099"/>
  <c r="O24" i="65099"/>
  <c r="O25" i="65099"/>
  <c r="O27" i="65099"/>
  <c r="O28" i="65099"/>
  <c r="O29" i="65099"/>
  <c r="O10" i="65123"/>
  <c r="O11" i="65123"/>
  <c r="O13" i="65123"/>
  <c r="O14" i="65123"/>
  <c r="O16" i="65123"/>
  <c r="O17" i="65123"/>
  <c r="O18" i="65123"/>
  <c r="O19" i="65123"/>
  <c r="O20" i="65123"/>
  <c r="O21" i="65123"/>
  <c r="O22" i="65123"/>
  <c r="O23" i="65123"/>
  <c r="O24" i="65123"/>
  <c r="O25" i="65123"/>
  <c r="O27" i="65123"/>
  <c r="O28" i="65123"/>
  <c r="O29" i="65123"/>
  <c r="O10" i="65068"/>
  <c r="O11" i="65068"/>
  <c r="O13" i="65068"/>
  <c r="O14" i="65068"/>
  <c r="O16" i="65068"/>
  <c r="O17" i="65068"/>
  <c r="O18" i="65068"/>
  <c r="O19" i="65068"/>
  <c r="O20" i="65068"/>
  <c r="O21" i="65068"/>
  <c r="O22" i="65068"/>
  <c r="O23" i="65068"/>
  <c r="O24" i="65068"/>
  <c r="O25" i="65068"/>
  <c r="O27" i="65068"/>
  <c r="O28" i="65068"/>
  <c r="O29" i="65068"/>
  <c r="O10" i="65069"/>
  <c r="O11" i="65069"/>
  <c r="O13" i="65069"/>
  <c r="O16" i="65069"/>
  <c r="O18" i="65069"/>
  <c r="O19" i="65069"/>
  <c r="O20" i="65069"/>
  <c r="O21" i="65069"/>
  <c r="O22" i="65069"/>
  <c r="O23" i="65069"/>
  <c r="O24" i="65069"/>
  <c r="O25" i="65069"/>
  <c r="O26" i="65069"/>
  <c r="O27" i="65069"/>
  <c r="O29" i="65069"/>
  <c r="O30" i="65069"/>
  <c r="O31" i="65069"/>
  <c r="O10" i="65070"/>
  <c r="O11" i="65070"/>
  <c r="O13" i="65070"/>
  <c r="O14" i="65070"/>
  <c r="O16" i="65070"/>
  <c r="O17" i="65070"/>
  <c r="O18" i="65070"/>
  <c r="O19" i="65070"/>
  <c r="O20" i="65070"/>
  <c r="O21" i="65070"/>
  <c r="O22" i="65070"/>
  <c r="O23" i="65070"/>
  <c r="O24" i="65070"/>
  <c r="O27" i="65070"/>
  <c r="O29" i="65070"/>
  <c r="O30" i="65070"/>
  <c r="O31" i="65070"/>
  <c r="O10" i="65071"/>
  <c r="O11" i="65071"/>
  <c r="O13" i="65071"/>
  <c r="O14" i="65071"/>
  <c r="O16" i="65071"/>
  <c r="O17" i="65071"/>
  <c r="O18" i="65071"/>
  <c r="O19" i="65071"/>
  <c r="O20" i="65071"/>
  <c r="O21" i="65071"/>
  <c r="O22" i="65071"/>
  <c r="O23" i="65071"/>
  <c r="O24" i="65071"/>
  <c r="O25" i="65071"/>
  <c r="O26" i="65071"/>
  <c r="O28" i="65071"/>
  <c r="O29" i="65071"/>
  <c r="O10" i="65074"/>
  <c r="O11" i="65074"/>
  <c r="O13" i="65074"/>
  <c r="O14" i="65074"/>
  <c r="O16" i="65074"/>
  <c r="O17" i="65074"/>
  <c r="O18" i="65074"/>
  <c r="O19" i="65074"/>
  <c r="O20" i="65074"/>
  <c r="O21" i="65074"/>
  <c r="O22" i="65074"/>
  <c r="O23" i="65074"/>
  <c r="O24" i="65074"/>
  <c r="O25" i="65074"/>
  <c r="O27" i="65074"/>
  <c r="O28" i="65074"/>
  <c r="O29" i="65074"/>
  <c r="O10" i="65100"/>
  <c r="O11" i="65100"/>
  <c r="O13" i="65100"/>
  <c r="O14" i="65100"/>
  <c r="O16" i="65100"/>
  <c r="O17" i="65100"/>
  <c r="O18" i="65100"/>
  <c r="O19" i="65100"/>
  <c r="O20" i="65100"/>
  <c r="O21" i="65100"/>
  <c r="O22" i="65100"/>
  <c r="O23" i="65100"/>
  <c r="O24" i="65100"/>
  <c r="O25" i="65100"/>
  <c r="O27" i="65100"/>
  <c r="O28" i="65100"/>
  <c r="O29" i="65100"/>
  <c r="O10" i="65115"/>
  <c r="O11" i="65115"/>
  <c r="O13" i="65115"/>
  <c r="O14" i="65115"/>
  <c r="O16" i="65115"/>
  <c r="O17" i="65115"/>
  <c r="O18" i="65115"/>
  <c r="O19" i="65115"/>
  <c r="O20" i="65115"/>
  <c r="O21" i="65115"/>
  <c r="O22" i="65115"/>
  <c r="O23" i="65115"/>
  <c r="O24" i="65115"/>
  <c r="O25" i="65115"/>
  <c r="O27" i="65115"/>
  <c r="O28" i="65115"/>
  <c r="O29" i="65115"/>
  <c r="O10" i="65075"/>
  <c r="O11" i="65075"/>
  <c r="O13" i="65075"/>
  <c r="O14" i="65075"/>
  <c r="O16" i="65075"/>
  <c r="O17" i="65075"/>
  <c r="O18" i="65075"/>
  <c r="O19" i="65075"/>
  <c r="O20" i="65075"/>
  <c r="O21" i="65075"/>
  <c r="O22" i="65075"/>
  <c r="O23" i="65075"/>
  <c r="O24" i="65075"/>
  <c r="O25" i="65075"/>
  <c r="O26" i="65075"/>
  <c r="O29" i="65075"/>
  <c r="O34" i="65075"/>
  <c r="O36" i="65075"/>
  <c r="O10" i="65076"/>
  <c r="O14" i="65076"/>
  <c r="O17" i="65076"/>
  <c r="O29" i="65076"/>
  <c r="O31" i="65076"/>
  <c r="O10" i="65077"/>
  <c r="O11" i="65077"/>
  <c r="O13" i="65077"/>
  <c r="O14" i="65077"/>
  <c r="O16" i="65077"/>
  <c r="O17" i="65077"/>
  <c r="O18" i="65077"/>
  <c r="O19" i="65077"/>
  <c r="O20" i="65077"/>
  <c r="O21" i="65077"/>
  <c r="O22" i="65077"/>
  <c r="O23" i="65077"/>
  <c r="O24" i="65077"/>
  <c r="O25" i="65077"/>
  <c r="O27" i="65077"/>
  <c r="O10" i="65078"/>
  <c r="O11" i="65078"/>
  <c r="O13" i="65078"/>
  <c r="O14" i="65078"/>
  <c r="O16" i="65078"/>
  <c r="O17" i="65078"/>
  <c r="O18" i="65078"/>
  <c r="O19" i="65078"/>
  <c r="O20" i="65078"/>
  <c r="O21" i="65078"/>
  <c r="O22" i="65078"/>
  <c r="O23" i="65078"/>
  <c r="O24" i="65078"/>
  <c r="O25" i="65078"/>
  <c r="O26" i="65078"/>
  <c r="O28" i="65078"/>
  <c r="O10" i="65079"/>
  <c r="O11" i="65079"/>
  <c r="O13" i="65079"/>
  <c r="O14" i="65079"/>
  <c r="O16" i="65079"/>
  <c r="O17" i="65079"/>
  <c r="O18" i="65079"/>
  <c r="O19" i="65079"/>
  <c r="O20" i="65079"/>
  <c r="O21" i="65079"/>
  <c r="O22" i="65079"/>
  <c r="O23" i="65079"/>
  <c r="O24" i="65079"/>
  <c r="O25" i="65079"/>
  <c r="O10" i="65080"/>
  <c r="O11" i="65080"/>
  <c r="O13" i="65080"/>
  <c r="O14" i="65080"/>
  <c r="O16" i="65080"/>
  <c r="O17" i="65080"/>
  <c r="O18" i="65080"/>
  <c r="O19" i="65080"/>
  <c r="O21" i="65080"/>
  <c r="O22" i="65080"/>
  <c r="O23" i="65080"/>
  <c r="O24" i="65080"/>
  <c r="O25" i="65080"/>
  <c r="O26" i="65080"/>
  <c r="O27" i="65080"/>
  <c r="O28" i="65080"/>
  <c r="O29" i="65080"/>
  <c r="O31" i="65080"/>
  <c r="O32" i="65080"/>
  <c r="O10" i="65082"/>
  <c r="O11" i="65082"/>
  <c r="O13" i="65082"/>
  <c r="O14" i="65082"/>
  <c r="O16" i="65082"/>
  <c r="O17" i="65082"/>
  <c r="O18" i="65082"/>
  <c r="O19" i="65082"/>
  <c r="O20" i="65082"/>
  <c r="O21" i="65082"/>
  <c r="O22" i="65082"/>
  <c r="O23" i="65082"/>
  <c r="O24" i="65082"/>
  <c r="O25" i="65082"/>
  <c r="O27" i="65082"/>
  <c r="O28" i="65082"/>
  <c r="O29" i="65082"/>
  <c r="O10" i="65081"/>
  <c r="O11" i="65081"/>
  <c r="O13" i="65081"/>
  <c r="O14" i="65081"/>
  <c r="O16" i="65081"/>
  <c r="O17" i="65081"/>
  <c r="O18" i="65081"/>
  <c r="O19" i="65081"/>
  <c r="O20" i="65081"/>
  <c r="O21" i="65081"/>
  <c r="O22" i="65081"/>
  <c r="O23" i="65081"/>
  <c r="O24" i="65081"/>
  <c r="O25" i="65081"/>
  <c r="O27" i="65081"/>
  <c r="O28" i="65081"/>
  <c r="O29" i="65081"/>
  <c r="O10" i="65122"/>
  <c r="O11" i="65122"/>
  <c r="O13" i="65122"/>
  <c r="O14" i="65122"/>
  <c r="O16" i="65122"/>
  <c r="O17" i="65122"/>
  <c r="O18" i="65122"/>
  <c r="O19" i="65122"/>
  <c r="O20" i="65122"/>
  <c r="O21" i="65122"/>
  <c r="O22" i="65122"/>
  <c r="O23" i="65122"/>
  <c r="O24" i="65122"/>
  <c r="O25" i="65122"/>
  <c r="O27" i="65122"/>
  <c r="O28" i="65122"/>
  <c r="O10" i="65083"/>
  <c r="O11" i="65083"/>
  <c r="O13" i="65083"/>
  <c r="O14" i="65083"/>
  <c r="O16" i="65083"/>
  <c r="O17" i="65083"/>
  <c r="O18" i="65083"/>
  <c r="O19" i="65083"/>
  <c r="O20" i="65083"/>
  <c r="O21" i="65083"/>
  <c r="O22" i="65083"/>
  <c r="O23" i="65083"/>
  <c r="O24" i="65083"/>
  <c r="O25" i="65083"/>
  <c r="O27" i="65083"/>
  <c r="O28" i="65083"/>
  <c r="O29" i="65083"/>
  <c r="O10" i="65084"/>
  <c r="O11" i="65084"/>
  <c r="O13" i="65084"/>
  <c r="O14" i="65084"/>
  <c r="O16" i="65084"/>
  <c r="O17" i="65084"/>
  <c r="O18" i="65084"/>
  <c r="O19" i="65084"/>
  <c r="O20" i="65084"/>
  <c r="O21" i="65084"/>
  <c r="O22" i="65084"/>
  <c r="O23" i="65084"/>
  <c r="O24" i="65084"/>
  <c r="O25" i="65084"/>
  <c r="O27" i="65084"/>
  <c r="O28" i="65084"/>
  <c r="O29" i="65084"/>
  <c r="O10" i="65085"/>
  <c r="O11" i="65085"/>
  <c r="O13" i="65085"/>
  <c r="O14" i="65085"/>
  <c r="O16" i="65085"/>
  <c r="O17" i="65085"/>
  <c r="O18" i="65085"/>
  <c r="O19" i="65085"/>
  <c r="O20" i="65085"/>
  <c r="O21" i="65085"/>
  <c r="O22" i="65085"/>
  <c r="O23" i="65085"/>
  <c r="O24" i="65085"/>
  <c r="O25" i="65085"/>
  <c r="O27" i="65085"/>
  <c r="O28" i="65085"/>
  <c r="O29" i="65085"/>
  <c r="O10" i="65086"/>
  <c r="O11" i="65086"/>
  <c r="O13" i="65086"/>
  <c r="O14" i="65086"/>
  <c r="O16" i="65086"/>
  <c r="O17" i="65086"/>
  <c r="O18" i="65086"/>
  <c r="O19" i="65086"/>
  <c r="O20" i="65086"/>
  <c r="O21" i="65086"/>
  <c r="O22" i="65086"/>
  <c r="O23" i="65086"/>
  <c r="O24" i="65086"/>
  <c r="O25" i="65086"/>
  <c r="O27" i="65086"/>
  <c r="O28" i="65086"/>
  <c r="O29" i="65086"/>
  <c r="O10" i="65087"/>
  <c r="O11" i="65087"/>
  <c r="O13" i="65087"/>
  <c r="O14" i="65087"/>
  <c r="O16" i="65087"/>
  <c r="O17" i="65087"/>
  <c r="O18" i="65087"/>
  <c r="O19" i="65087"/>
  <c r="O20" i="65087"/>
  <c r="O21" i="65087"/>
  <c r="O22" i="65087"/>
  <c r="O23" i="65087"/>
  <c r="O24" i="65087"/>
  <c r="O25" i="65087"/>
  <c r="O27" i="65087"/>
  <c r="O28" i="65087"/>
  <c r="O29" i="65087"/>
  <c r="O10" i="65088"/>
  <c r="O11" i="65088"/>
  <c r="O13" i="65088"/>
  <c r="O14" i="65088"/>
  <c r="O16" i="65088"/>
  <c r="O17" i="65088"/>
  <c r="O18" i="65088"/>
  <c r="O19" i="65088"/>
  <c r="O20" i="65088"/>
  <c r="O21" i="65088"/>
  <c r="O22" i="65088"/>
  <c r="O23" i="65088"/>
  <c r="O24" i="65088"/>
  <c r="O25" i="65088"/>
  <c r="O27" i="65088"/>
  <c r="O28" i="65088"/>
  <c r="O29" i="65088"/>
  <c r="O10" i="65089"/>
  <c r="O11" i="65089"/>
  <c r="O13" i="65089"/>
  <c r="O14" i="65089"/>
  <c r="O16" i="65089"/>
  <c r="O17" i="65089"/>
  <c r="O18" i="65089"/>
  <c r="O19" i="65089"/>
  <c r="O20" i="65089"/>
  <c r="O21" i="65089"/>
  <c r="O22" i="65089"/>
  <c r="O23" i="65089"/>
  <c r="O24" i="65089"/>
  <c r="O25" i="65089"/>
  <c r="O27" i="65089"/>
  <c r="O28" i="65089"/>
  <c r="O29" i="65089"/>
  <c r="O10" i="65093"/>
  <c r="O11" i="65093"/>
  <c r="O13" i="65093"/>
  <c r="O14" i="65093"/>
  <c r="O16" i="65093"/>
  <c r="O17" i="65093"/>
  <c r="O18" i="65093"/>
  <c r="O19" i="65093"/>
  <c r="O20" i="65093"/>
  <c r="O21" i="65093"/>
  <c r="O22" i="65093"/>
  <c r="O23" i="65093"/>
  <c r="O24" i="65093"/>
  <c r="O25" i="65093"/>
  <c r="O28" i="65093"/>
  <c r="O31" i="65093"/>
  <c r="O10" i="65094"/>
  <c r="O11" i="65094"/>
  <c r="O13" i="65094"/>
  <c r="O14" i="65094"/>
  <c r="O16" i="65094"/>
  <c r="O17" i="65094"/>
  <c r="O18" i="65094"/>
  <c r="O19" i="65094"/>
  <c r="O20" i="65094"/>
  <c r="O21" i="65094"/>
  <c r="O22" i="65094"/>
  <c r="O23" i="65094"/>
  <c r="O24" i="65094"/>
  <c r="O25" i="65094"/>
  <c r="O27" i="65094"/>
  <c r="O28" i="65094"/>
  <c r="O29" i="65094"/>
  <c r="O10" i="65095"/>
  <c r="O11" i="65095"/>
  <c r="O13" i="65095"/>
  <c r="O14" i="65095"/>
  <c r="O16" i="65095"/>
  <c r="O17" i="65095"/>
  <c r="O18" i="65095"/>
  <c r="O19" i="65095"/>
  <c r="O20" i="65095"/>
  <c r="O21" i="65095"/>
  <c r="O22" i="65095"/>
  <c r="O23" i="65095"/>
  <c r="O24" i="65095"/>
  <c r="O25" i="65095"/>
  <c r="O27" i="65095"/>
  <c r="O28" i="65095"/>
  <c r="O29" i="65095"/>
  <c r="O10" i="65096"/>
  <c r="O11" i="65096"/>
  <c r="O13" i="65096"/>
  <c r="O14" i="65096"/>
  <c r="O16" i="65096"/>
  <c r="O17" i="65096"/>
  <c r="O18" i="65096"/>
  <c r="O19" i="65096"/>
  <c r="O20" i="65096"/>
  <c r="O21" i="65096"/>
  <c r="O22" i="65096"/>
  <c r="O23" i="65096"/>
  <c r="O24" i="65096"/>
  <c r="O25" i="65096"/>
  <c r="O27" i="65096"/>
  <c r="O28" i="65096"/>
  <c r="O29" i="65096"/>
  <c r="O10" i="65097"/>
  <c r="O11" i="65097"/>
  <c r="O13" i="65097"/>
  <c r="O14" i="65097"/>
  <c r="O16" i="65097"/>
  <c r="O17" i="65097"/>
  <c r="O18" i="65097"/>
  <c r="O19" i="65097"/>
  <c r="O20" i="65097"/>
  <c r="O21" i="65097"/>
  <c r="O22" i="65097"/>
  <c r="O23" i="65097"/>
  <c r="O24" i="65097"/>
  <c r="O25" i="65097"/>
  <c r="O27" i="65097"/>
  <c r="O28" i="65097"/>
  <c r="O29" i="65097"/>
  <c r="O10" i="65098"/>
  <c r="O11" i="65098"/>
  <c r="O13" i="65098"/>
  <c r="O14" i="65098"/>
  <c r="O16" i="65098"/>
  <c r="O17" i="65098"/>
  <c r="O18" i="65098"/>
  <c r="O19" i="65098"/>
  <c r="O20" i="65098"/>
  <c r="O21" i="65098"/>
  <c r="O22" i="65098"/>
  <c r="O23" i="65098"/>
  <c r="O24" i="65098"/>
  <c r="O25" i="65098"/>
  <c r="O27" i="65098"/>
  <c r="O28" i="65098"/>
  <c r="O29" i="65098"/>
  <c r="O10" i="65105"/>
  <c r="O11" i="65105"/>
  <c r="O13" i="65105"/>
  <c r="O14" i="65105"/>
  <c r="O16" i="65105"/>
  <c r="O17" i="65105"/>
  <c r="O18" i="65105"/>
  <c r="O19" i="65105"/>
  <c r="O20" i="65105"/>
  <c r="O21" i="65105"/>
  <c r="O22" i="65105"/>
  <c r="O23" i="65105"/>
  <c r="O24" i="65105"/>
  <c r="O25" i="65105"/>
  <c r="O27" i="65105"/>
  <c r="O28" i="65105"/>
  <c r="O29" i="65105"/>
  <c r="O10" i="16"/>
  <c r="O11" i="16"/>
  <c r="O13" i="16"/>
  <c r="O14" i="16"/>
  <c r="O16" i="16"/>
  <c r="O17" i="16"/>
  <c r="O18" i="16"/>
  <c r="O19" i="16"/>
  <c r="O20" i="16"/>
  <c r="O21" i="16"/>
  <c r="O22" i="16"/>
  <c r="O23" i="16"/>
  <c r="O24" i="16"/>
  <c r="O25" i="16"/>
  <c r="O27" i="16"/>
  <c r="O28" i="16"/>
  <c r="O30" i="16"/>
  <c r="O9" i="65065"/>
  <c r="O9" i="65067"/>
  <c r="O9" i="65099"/>
  <c r="O9" i="65123"/>
  <c r="O9" i="65068"/>
  <c r="O9" i="65069"/>
  <c r="O9" i="65070"/>
  <c r="O9" i="65071"/>
  <c r="O9" i="65074"/>
  <c r="O9" i="65100"/>
  <c r="O9" i="65115"/>
  <c r="O9" i="65075"/>
  <c r="O9" i="65076"/>
  <c r="O9" i="65077"/>
  <c r="O9" i="65078"/>
  <c r="O9" i="65079"/>
  <c r="O9" i="65080"/>
  <c r="O9" i="65082"/>
  <c r="O9" i="65081"/>
  <c r="O9" i="65122"/>
  <c r="O9" i="65083"/>
  <c r="O9" i="65084"/>
  <c r="O9" i="65085"/>
  <c r="O9" i="65086"/>
  <c r="O9" i="65087"/>
  <c r="O9" i="65088"/>
  <c r="O9" i="65089"/>
  <c r="O9" i="65093"/>
  <c r="O9" i="65094"/>
  <c r="O9" i="65095"/>
  <c r="O9" i="65096"/>
  <c r="O9" i="65097"/>
  <c r="O9" i="65098"/>
  <c r="O9" i="16"/>
  <c r="N26" i="65095"/>
  <c r="O26" i="65095" s="1"/>
  <c r="O16" i="65076"/>
  <c r="L33" i="65089" l="1"/>
  <c r="I34" i="65093"/>
  <c r="I35" i="65093" s="1"/>
  <c r="I36" i="65093" s="1"/>
  <c r="I32" i="65068"/>
  <c r="I33" i="65068" s="1"/>
  <c r="I37" i="65077"/>
  <c r="I42" i="65079"/>
  <c r="I43" i="65079" s="1"/>
  <c r="J42" i="65079"/>
  <c r="J43" i="65079" s="1"/>
  <c r="O12" i="65076"/>
  <c r="J32" i="16"/>
  <c r="J36" i="65095"/>
  <c r="J37" i="65078"/>
  <c r="J34" i="65093"/>
  <c r="J37" i="65077"/>
  <c r="J33" i="65071"/>
  <c r="J33" i="65069"/>
  <c r="I36" i="65095"/>
  <c r="O14" i="65065"/>
  <c r="O19" i="65065"/>
  <c r="I37" i="65095" l="1"/>
  <c r="I38" i="65095" s="1"/>
  <c r="I32" i="65100"/>
  <c r="I33" i="65141" s="1"/>
  <c r="J33" i="16"/>
  <c r="J34" i="16" s="1"/>
  <c r="J38" i="65078"/>
  <c r="J39" i="65078" s="1"/>
  <c r="J32" i="65100"/>
  <c r="J33" i="65141" s="1"/>
  <c r="I38" i="65077"/>
  <c r="I39" i="65077" s="1"/>
  <c r="I52" i="65065"/>
  <c r="J35" i="65093"/>
  <c r="J41" i="65075"/>
  <c r="J42" i="65075" s="1"/>
  <c r="J38" i="65077"/>
  <c r="J39" i="65077" s="1"/>
  <c r="J32" i="65068"/>
  <c r="J37" i="65095"/>
  <c r="J38" i="65095" s="1"/>
  <c r="J34" i="65069"/>
  <c r="O16" i="65065"/>
  <c r="O32" i="65065"/>
  <c r="I35" i="65140" l="1"/>
  <c r="I36" i="65140" s="1"/>
  <c r="J36" i="65140"/>
  <c r="J33" i="65068"/>
  <c r="J35" i="65069"/>
  <c r="J36" i="65093"/>
  <c r="O15" i="65065"/>
  <c r="O13" i="65076" l="1"/>
  <c r="O26" i="65093"/>
  <c r="N26" i="65079"/>
  <c r="N26" i="65067"/>
  <c r="O26" i="65067" l="1"/>
  <c r="O26" i="65079"/>
  <c r="N43" i="65076"/>
  <c r="O43" i="65076" l="1"/>
  <c r="N12" i="65094" l="1"/>
  <c r="N30" i="65095"/>
  <c r="N29" i="65093"/>
  <c r="O30" i="65080"/>
  <c r="O27" i="65078"/>
  <c r="O26" i="65077"/>
  <c r="N32" i="65077"/>
  <c r="N30" i="65076"/>
  <c r="O27" i="65075"/>
  <c r="N35" i="65075"/>
  <c r="O29" i="65093" l="1"/>
  <c r="O32" i="65077"/>
  <c r="O30" i="65095"/>
  <c r="O12" i="65094"/>
  <c r="O30" i="65076"/>
  <c r="O35" i="65075"/>
  <c r="N15" i="65122" l="1"/>
  <c r="N8" i="65080"/>
  <c r="N26" i="65085"/>
  <c r="N12" i="65098"/>
  <c r="N8" i="65098"/>
  <c r="N12" i="65096"/>
  <c r="N8" i="65096"/>
  <c r="N12" i="65071"/>
  <c r="N8" i="65071"/>
  <c r="N12" i="65105"/>
  <c r="N12" i="65097"/>
  <c r="N8" i="65097"/>
  <c r="N12" i="65095"/>
  <c r="N8" i="65095"/>
  <c r="N8" i="65094"/>
  <c r="N12" i="65093"/>
  <c r="N8" i="65093"/>
  <c r="N12" i="65089"/>
  <c r="N8" i="65089"/>
  <c r="N12" i="65088"/>
  <c r="N8" i="65088"/>
  <c r="N12" i="65087"/>
  <c r="N8" i="65087"/>
  <c r="N12" i="65086"/>
  <c r="N8" i="65086"/>
  <c r="N12" i="65085"/>
  <c r="N8" i="65085"/>
  <c r="N12" i="65084"/>
  <c r="N8" i="65084"/>
  <c r="N12" i="65083"/>
  <c r="N8" i="65083"/>
  <c r="N12" i="65122"/>
  <c r="N8" i="65122"/>
  <c r="N12" i="65081"/>
  <c r="N8" i="65081"/>
  <c r="N12" i="65082"/>
  <c r="N8" i="65082"/>
  <c r="N12" i="65080"/>
  <c r="N12" i="65079"/>
  <c r="N8" i="65079"/>
  <c r="N12" i="65078"/>
  <c r="N8" i="65078"/>
  <c r="N12" i="65077"/>
  <c r="N8" i="65077"/>
  <c r="N15" i="65076"/>
  <c r="N11" i="65076"/>
  <c r="N12" i="65115"/>
  <c r="N8" i="65115"/>
  <c r="N12" i="65100"/>
  <c r="N8" i="65100"/>
  <c r="N12" i="65074"/>
  <c r="N8" i="65074"/>
  <c r="N12" i="65070"/>
  <c r="N8" i="65070"/>
  <c r="N8" i="65069"/>
  <c r="N12" i="65068"/>
  <c r="N8" i="65068"/>
  <c r="N12" i="65123"/>
  <c r="N8" i="65123"/>
  <c r="N12" i="65099"/>
  <c r="N8" i="65099"/>
  <c r="N12" i="65067"/>
  <c r="N8" i="65067"/>
  <c r="N18" i="65065"/>
  <c r="N13" i="65065"/>
  <c r="N12" i="16"/>
  <c r="N8" i="16"/>
  <c r="N15" i="65105"/>
  <c r="N26" i="65105"/>
  <c r="N15" i="65098"/>
  <c r="N26" i="65098"/>
  <c r="N15" i="65097"/>
  <c r="N26" i="65097"/>
  <c r="N15" i="65096"/>
  <c r="N26" i="65096"/>
  <c r="N15" i="65095"/>
  <c r="N15" i="65094"/>
  <c r="N26" i="65094"/>
  <c r="N15" i="65093"/>
  <c r="N15" i="65089"/>
  <c r="N26" i="65089"/>
  <c r="N15" i="65088"/>
  <c r="N26" i="65088"/>
  <c r="N15" i="65087"/>
  <c r="N26" i="65087"/>
  <c r="N15" i="65086"/>
  <c r="N26" i="65086"/>
  <c r="N15" i="65085"/>
  <c r="N15" i="65084"/>
  <c r="N26" i="65084"/>
  <c r="N15" i="65083"/>
  <c r="N26" i="65083"/>
  <c r="N26" i="65122"/>
  <c r="N15" i="65081"/>
  <c r="N26" i="65081"/>
  <c r="N15" i="65082"/>
  <c r="N26" i="65082"/>
  <c r="N15" i="65080"/>
  <c r="N41" i="65080"/>
  <c r="N15" i="65079"/>
  <c r="N36" i="65079"/>
  <c r="O36" i="65079" s="1"/>
  <c r="N15" i="65078"/>
  <c r="O30" i="65078"/>
  <c r="N15" i="65077"/>
  <c r="N8" i="65076"/>
  <c r="N18" i="65076"/>
  <c r="N35" i="65076"/>
  <c r="N39" i="65076"/>
  <c r="O39" i="65076" s="1"/>
  <c r="N15" i="65115"/>
  <c r="N26" i="65115"/>
  <c r="N15" i="65100"/>
  <c r="N26" i="65100"/>
  <c r="N15" i="65074"/>
  <c r="O26" i="65074"/>
  <c r="N15" i="65071"/>
  <c r="N27" i="65071"/>
  <c r="N15" i="65070"/>
  <c r="N28" i="65070"/>
  <c r="N17" i="65069"/>
  <c r="N28" i="65069"/>
  <c r="N15" i="65068"/>
  <c r="N26" i="65068"/>
  <c r="N15" i="65123"/>
  <c r="N26" i="65123"/>
  <c r="N15" i="65099"/>
  <c r="N26" i="65099"/>
  <c r="N15" i="65067"/>
  <c r="N8" i="65065"/>
  <c r="N21" i="65065"/>
  <c r="N42" i="65065"/>
  <c r="O42" i="65065" s="1"/>
  <c r="O45" i="65065"/>
  <c r="N15" i="16"/>
  <c r="O41" i="65080" l="1"/>
  <c r="O35" i="65076"/>
  <c r="O8" i="65076"/>
  <c r="N33" i="65069"/>
  <c r="N52" i="65065"/>
  <c r="N31" i="65068"/>
  <c r="O15" i="65105"/>
  <c r="O12" i="65098"/>
  <c r="O8" i="65098"/>
  <c r="O15" i="65097"/>
  <c r="O12" i="65097"/>
  <c r="O8" i="65097"/>
  <c r="O15" i="65096"/>
  <c r="O12" i="65096"/>
  <c r="O8" i="65096"/>
  <c r="O15" i="65095"/>
  <c r="O12" i="65095"/>
  <c r="O8" i="65095"/>
  <c r="O15" i="65094"/>
  <c r="O8" i="65094"/>
  <c r="O15" i="65093"/>
  <c r="O12" i="65093"/>
  <c r="O8" i="65093"/>
  <c r="O15" i="65089"/>
  <c r="O12" i="65089"/>
  <c r="O8" i="65089"/>
  <c r="O15" i="65088"/>
  <c r="O12" i="65088"/>
  <c r="O8" i="65088"/>
  <c r="O15" i="65087"/>
  <c r="N31" i="65087"/>
  <c r="O8" i="65087"/>
  <c r="O15" i="65086"/>
  <c r="O12" i="65086"/>
  <c r="O8" i="65086"/>
  <c r="O15" i="65085"/>
  <c r="O12" i="65085"/>
  <c r="O8" i="65085"/>
  <c r="O12" i="65084"/>
  <c r="O8" i="65084"/>
  <c r="O12" i="65083"/>
  <c r="O8" i="65083"/>
  <c r="O15" i="65122"/>
  <c r="O12" i="65122"/>
  <c r="O8" i="65122"/>
  <c r="O12" i="65081"/>
  <c r="O8" i="65081"/>
  <c r="O15" i="65082"/>
  <c r="O12" i="65082"/>
  <c r="O8" i="65082"/>
  <c r="O15" i="65079"/>
  <c r="O12" i="65079"/>
  <c r="O12" i="65078"/>
  <c r="O8" i="65078"/>
  <c r="O15" i="65077"/>
  <c r="O12" i="65077"/>
  <c r="O8" i="65077"/>
  <c r="O18" i="65076"/>
  <c r="O12" i="65075"/>
  <c r="O15" i="65115"/>
  <c r="O12" i="65115"/>
  <c r="O8" i="65115"/>
  <c r="O15" i="65100"/>
  <c r="O12" i="65100"/>
  <c r="O8" i="65100"/>
  <c r="N31" i="65074"/>
  <c r="O12" i="65074"/>
  <c r="O8" i="65074"/>
  <c r="O12" i="65071"/>
  <c r="O8" i="65071"/>
  <c r="O28" i="65070"/>
  <c r="O12" i="65070"/>
  <c r="O8" i="65070"/>
  <c r="O28" i="65069"/>
  <c r="O17" i="65069"/>
  <c r="O8" i="65069"/>
  <c r="O15" i="65068"/>
  <c r="O12" i="65068"/>
  <c r="O8" i="65068"/>
  <c r="O15" i="65123"/>
  <c r="O12" i="65123"/>
  <c r="O8" i="65123"/>
  <c r="O15" i="65099"/>
  <c r="O8" i="65099"/>
  <c r="O12" i="65067"/>
  <c r="O8" i="65067"/>
  <c r="O34" i="65065"/>
  <c r="O21" i="65065"/>
  <c r="O18" i="65065"/>
  <c r="O15" i="16"/>
  <c r="O12" i="16"/>
  <c r="O8" i="16"/>
  <c r="N31" i="65088"/>
  <c r="N31" i="65115"/>
  <c r="O15" i="65067"/>
  <c r="N31" i="65067"/>
  <c r="N31" i="65099"/>
  <c r="O26" i="65123"/>
  <c r="N31" i="65123"/>
  <c r="O26" i="65068"/>
  <c r="O26" i="65100"/>
  <c r="N31" i="65100"/>
  <c r="O26" i="65083"/>
  <c r="N31" i="65083"/>
  <c r="N31" i="65084"/>
  <c r="O26" i="65096"/>
  <c r="N31" i="65096"/>
  <c r="O26" i="65097"/>
  <c r="N31" i="65097"/>
  <c r="O26" i="65098"/>
  <c r="N31" i="65098"/>
  <c r="O26" i="65105"/>
  <c r="O26" i="65085"/>
  <c r="N31" i="65085"/>
  <c r="O26" i="65082"/>
  <c r="N31" i="65082"/>
  <c r="O26" i="65081"/>
  <c r="N31" i="65081"/>
  <c r="O26" i="65122"/>
  <c r="N31" i="65122"/>
  <c r="O26" i="65086"/>
  <c r="N31" i="65086"/>
  <c r="O26" i="65089"/>
  <c r="N31" i="65089"/>
  <c r="N31" i="65094"/>
  <c r="O15" i="65080"/>
  <c r="O15" i="65075"/>
  <c r="O15" i="65078"/>
  <c r="O13" i="65065"/>
  <c r="O11" i="65076"/>
  <c r="O8" i="65065"/>
  <c r="N32" i="65071"/>
  <c r="N48" i="65076"/>
  <c r="N37" i="65077"/>
  <c r="N36" i="65095"/>
  <c r="N34" i="65093"/>
  <c r="N33" i="65070"/>
  <c r="N46" i="65080"/>
  <c r="O26" i="65094"/>
  <c r="O8" i="65079"/>
  <c r="N41" i="65079"/>
  <c r="O8" i="65075"/>
  <c r="N40" i="65075"/>
  <c r="N37" i="65078"/>
  <c r="O8" i="65080"/>
  <c r="O12" i="65105"/>
  <c r="O15" i="65098"/>
  <c r="O26" i="65088"/>
  <c r="O26" i="65087"/>
  <c r="O12" i="65087"/>
  <c r="O26" i="65084"/>
  <c r="O15" i="65084"/>
  <c r="O15" i="65083"/>
  <c r="O15" i="65081"/>
  <c r="O12" i="65080"/>
  <c r="O15" i="65076"/>
  <c r="O26" i="65115"/>
  <c r="O15" i="65074"/>
  <c r="O27" i="65071"/>
  <c r="O15" i="65071"/>
  <c r="O15" i="65070"/>
  <c r="O12" i="65069"/>
  <c r="O26" i="65099"/>
  <c r="O12" i="65099"/>
  <c r="O26" i="16"/>
  <c r="N32" i="16"/>
  <c r="O31" i="65088" l="1"/>
  <c r="O31" i="65087"/>
  <c r="N32" i="65115"/>
  <c r="O32" i="65115" s="1"/>
  <c r="O31" i="65100"/>
  <c r="O31" i="65074"/>
  <c r="O31" i="65099"/>
  <c r="N35" i="65140"/>
  <c r="O31" i="65067"/>
  <c r="O48" i="65076"/>
  <c r="N34" i="65069"/>
  <c r="O52" i="65065"/>
  <c r="O33" i="65069"/>
  <c r="O31" i="65115"/>
  <c r="N49" i="65076"/>
  <c r="N42" i="65079"/>
  <c r="O31" i="65098"/>
  <c r="O34" i="65093"/>
  <c r="O31" i="65089"/>
  <c r="O31" i="65086"/>
  <c r="O31" i="65085"/>
  <c r="O31" i="65084"/>
  <c r="O31" i="65083"/>
  <c r="O31" i="65122"/>
  <c r="O31" i="65081"/>
  <c r="O37" i="65078"/>
  <c r="N38" i="65077"/>
  <c r="N41" i="65075"/>
  <c r="N32" i="65100"/>
  <c r="N33" i="65071"/>
  <c r="O31" i="65123"/>
  <c r="O32" i="65071"/>
  <c r="N32" i="65098"/>
  <c r="O36" i="65095"/>
  <c r="N37" i="65095"/>
  <c r="O31" i="65068"/>
  <c r="N32" i="65068"/>
  <c r="O37" i="65077"/>
  <c r="O33" i="65070"/>
  <c r="N35" i="65093"/>
  <c r="O31" i="65082"/>
  <c r="N38" i="65078"/>
  <c r="O40" i="65075"/>
  <c r="N32" i="65089"/>
  <c r="O41" i="65079"/>
  <c r="N32" i="65122"/>
  <c r="O46" i="65080"/>
  <c r="O32" i="16"/>
  <c r="N33" i="16"/>
  <c r="N32" i="65097"/>
  <c r="O31" i="65097"/>
  <c r="N32" i="65096"/>
  <c r="O31" i="65096"/>
  <c r="N32" i="65094"/>
  <c r="O31" i="65094"/>
  <c r="O33" i="65115"/>
  <c r="O33" i="65071" l="1"/>
  <c r="N35" i="65069"/>
  <c r="O34" i="65069"/>
  <c r="N38" i="65095"/>
  <c r="O38" i="65095" s="1"/>
  <c r="O42" i="65079"/>
  <c r="N50" i="65076"/>
  <c r="N42" i="65075"/>
  <c r="O32" i="65100"/>
  <c r="O35" i="65140"/>
  <c r="N39" i="65077"/>
  <c r="N43" i="65079"/>
  <c r="O49" i="65076"/>
  <c r="O38" i="65077"/>
  <c r="N33" i="65141"/>
  <c r="O33" i="65141" s="1"/>
  <c r="O32" i="65098"/>
  <c r="O32" i="65097"/>
  <c r="O32" i="65096"/>
  <c r="O37" i="65095"/>
  <c r="N36" i="65093"/>
  <c r="O32" i="65089"/>
  <c r="O32" i="65122"/>
  <c r="O38" i="65078"/>
  <c r="O41" i="65075"/>
  <c r="O32" i="65068"/>
  <c r="N36" i="65140"/>
  <c r="N33" i="65098"/>
  <c r="N33" i="65068"/>
  <c r="O35" i="65093"/>
  <c r="N39" i="65078"/>
  <c r="N33" i="65089"/>
  <c r="N34" i="16"/>
  <c r="O33" i="16"/>
  <c r="N33" i="65097"/>
  <c r="N33" i="65096"/>
  <c r="O32" i="65094"/>
  <c r="N33" i="65094"/>
  <c r="O33" i="65123"/>
  <c r="O32" i="65123"/>
  <c r="O35" i="65069" l="1"/>
  <c r="O43" i="65079"/>
  <c r="O39" i="65077"/>
  <c r="O50" i="65076"/>
  <c r="O42" i="65075"/>
  <c r="O36" i="65140"/>
  <c r="O33" i="65098"/>
  <c r="O33" i="65097"/>
  <c r="O33" i="65096"/>
  <c r="O33" i="65094"/>
  <c r="O36" i="65093"/>
  <c r="O33" i="65089"/>
  <c r="O39" i="65078"/>
  <c r="O33" i="65068"/>
  <c r="O34" i="16"/>
  <c r="O9" i="65105" l="1"/>
  <c r="N8" i="65105"/>
  <c r="O8" i="65105" l="1"/>
  <c r="N31" i="65105"/>
  <c r="N32" i="65105" l="1"/>
  <c r="O31" i="65105"/>
  <c r="N33" i="65105" l="1"/>
  <c r="O32" i="65105"/>
  <c r="O33" i="65105" l="1"/>
</calcChain>
</file>

<file path=xl/sharedStrings.xml><?xml version="1.0" encoding="utf-8"?>
<sst xmlns="http://schemas.openxmlformats.org/spreadsheetml/2006/main" count="1841" uniqueCount="282">
  <si>
    <t>Ministarstvo
(razdjel)</t>
  </si>
  <si>
    <t>Proračunska
institucija</t>
  </si>
  <si>
    <t>OPIS</t>
  </si>
  <si>
    <t>01</t>
  </si>
  <si>
    <t>0001</t>
  </si>
  <si>
    <t xml:space="preserve"> Doprinosi poslodavca</t>
  </si>
  <si>
    <t xml:space="preserve"> Putni troškovi</t>
  </si>
  <si>
    <t xml:space="preserve"> Izdaci za energiju</t>
  </si>
  <si>
    <t xml:space="preserve"> Izdaci za usluge prijevoza i goriva</t>
  </si>
  <si>
    <t xml:space="preserve"> Izdaci za tekuće održavanje</t>
  </si>
  <si>
    <t xml:space="preserve"> Tekuće održavanje cesta</t>
  </si>
  <si>
    <t xml:space="preserve"> Kapitalni grantovi</t>
  </si>
  <si>
    <t xml:space="preserve"> Izdaci za nabavku stalnih sredstava</t>
  </si>
  <si>
    <t xml:space="preserve"> Nabavka građevina</t>
  </si>
  <si>
    <t xml:space="preserve"> Nabavka opreme</t>
  </si>
  <si>
    <t xml:space="preserve"> Ukupan broj zaposlenih:</t>
  </si>
  <si>
    <t xml:space="preserve"> Ukupno za proračunsku instituciju:</t>
  </si>
  <si>
    <t xml:space="preserve"> Ukupno za ministarstvo (razdjel):</t>
  </si>
  <si>
    <t xml:space="preserve"> Tekuća pričuva Vlade</t>
  </si>
  <si>
    <t xml:space="preserve"> Tekuća pričuva predsjednika Vlade</t>
  </si>
  <si>
    <t xml:space="preserve"> Tekuća pričuva ministra financija</t>
  </si>
  <si>
    <t>Potrošačka
jedinica</t>
  </si>
  <si>
    <t xml:space="preserve"> Ostali grantovi-povrat i drugo</t>
  </si>
  <si>
    <t xml:space="preserve"> Isplate stipendija</t>
  </si>
  <si>
    <t xml:space="preserve"> Ukupno za potrošačku jedinicu:</t>
  </si>
  <si>
    <t xml:space="preserve"> Grant za zaštitu od prirodnih i drugih nesreća</t>
  </si>
  <si>
    <t>SKUPŠTINA ŽUPANIJE POSAVSKE</t>
  </si>
  <si>
    <t>0002</t>
  </si>
  <si>
    <t>VLADA ŽUPANIJE POSAVSKE</t>
  </si>
  <si>
    <t>11</t>
  </si>
  <si>
    <t xml:space="preserve"> Rashodi - Tekuća pričuva</t>
  </si>
  <si>
    <t xml:space="preserve"> Tekuća pričuva zamjenika pred. Vlade</t>
  </si>
  <si>
    <t>0003</t>
  </si>
  <si>
    <t>0004</t>
  </si>
  <si>
    <t>12</t>
  </si>
  <si>
    <t>MINISTARSTVO UNUTARNJIH POSLOVA ŽUPANIJE POSAVSKE</t>
  </si>
  <si>
    <t>13</t>
  </si>
  <si>
    <t>14</t>
  </si>
  <si>
    <t>02</t>
  </si>
  <si>
    <t>05</t>
  </si>
  <si>
    <t>15</t>
  </si>
  <si>
    <t>16</t>
  </si>
  <si>
    <t>17</t>
  </si>
  <si>
    <t>18</t>
  </si>
  <si>
    <t>19</t>
  </si>
  <si>
    <t>20</t>
  </si>
  <si>
    <t>03</t>
  </si>
  <si>
    <t>0005</t>
  </si>
  <si>
    <t>0006</t>
  </si>
  <si>
    <t>0007</t>
  </si>
  <si>
    <t>21</t>
  </si>
  <si>
    <t>22</t>
  </si>
  <si>
    <t>23</t>
  </si>
  <si>
    <t>KANTONALNI SUD ODŽAK</t>
  </si>
  <si>
    <t>24</t>
  </si>
  <si>
    <t>26</t>
  </si>
  <si>
    <t>27</t>
  </si>
  <si>
    <t xml:space="preserve"> Doprinosi poslodavca i ostali doprinosi</t>
  </si>
  <si>
    <t xml:space="preserve"> Plaće i naknade troškova zaposlenih</t>
  </si>
  <si>
    <t xml:space="preserve"> Izdaci za materijal, sitan inv. i usluge</t>
  </si>
  <si>
    <t xml:space="preserve"> Nabavka materijala i sitnog inventara</t>
  </si>
  <si>
    <t xml:space="preserve"> Izdaci osiguranja, bank. usluga i usluga p.p.</t>
  </si>
  <si>
    <t xml:space="preserve"> Ugovorene i druge posebne usluge</t>
  </si>
  <si>
    <t xml:space="preserve"> </t>
  </si>
  <si>
    <t xml:space="preserve"> Grant za zaštitu okoliša</t>
  </si>
  <si>
    <t xml:space="preserve"> Vozački ispiti-vlastiti prihodi</t>
  </si>
  <si>
    <t>28</t>
  </si>
  <si>
    <t>ŽUPANIJSKA UPRAVA ZA INSPEKCIJSKE POSLOVE</t>
  </si>
  <si>
    <t xml:space="preserve"> Izdaci za negativne tečajne razlike</t>
  </si>
  <si>
    <t>06</t>
  </si>
  <si>
    <t xml:space="preserve"> Bruto plaće i naknade plaća</t>
  </si>
  <si>
    <t xml:space="preserve"> Naknade troškova zaposlenih</t>
  </si>
  <si>
    <t xml:space="preserve"> Izdaci za komunikaciju i komunalne usluge</t>
  </si>
  <si>
    <t xml:space="preserve"> Unajmljivanje imovine, opreme i nemat.imovine</t>
  </si>
  <si>
    <t xml:space="preserve"> Tekući grantovi i drugi tekući rashodi</t>
  </si>
  <si>
    <t xml:space="preserve"> Izdaci za kamate</t>
  </si>
  <si>
    <t>Izdaci za otplate dugova</t>
  </si>
  <si>
    <t xml:space="preserve"> Grant za razvoj turizma</t>
  </si>
  <si>
    <t xml:space="preserve"> Grant za Crveni križ Županije Posavske</t>
  </si>
  <si>
    <t>ŽUPANIJSKO PRAVOBRANITELJSTVO</t>
  </si>
  <si>
    <t xml:space="preserve"> Grant za Gospodarsku komoru ŽP</t>
  </si>
  <si>
    <t xml:space="preserve"> Grant za Sveučilište u Mostaru</t>
  </si>
  <si>
    <t xml:space="preserve"> Grant za uređenje poljoprivrednog zemljišta</t>
  </si>
  <si>
    <t>UKUPNO</t>
  </si>
  <si>
    <t>07</t>
  </si>
  <si>
    <t xml:space="preserve"> Nabavka stalnih sredstava u obliku prava</t>
  </si>
  <si>
    <t xml:space="preserve"> Potpora riznici</t>
  </si>
  <si>
    <t xml:space="preserve"> Ugovorene i druge posebne usluge-prostorni plan</t>
  </si>
  <si>
    <t>Ekon. 
kod</t>
  </si>
  <si>
    <t xml:space="preserve"> Ostali grantovi-izvršenje sudskih presuda i rješenja
 o izvršenju</t>
  </si>
  <si>
    <t xml:space="preserve"> Grant za razvoj poduzetništva, obrta i zadruga</t>
  </si>
  <si>
    <t>Subanalitika</t>
  </si>
  <si>
    <t>BA6017</t>
  </si>
  <si>
    <t>BA6014</t>
  </si>
  <si>
    <t>BA6001</t>
  </si>
  <si>
    <t>BA6008</t>
  </si>
  <si>
    <t>BA6007</t>
  </si>
  <si>
    <t>FA6002</t>
  </si>
  <si>
    <t>FA6001</t>
  </si>
  <si>
    <t>GA6003</t>
  </si>
  <si>
    <t>GA6002</t>
  </si>
  <si>
    <t>GA6005</t>
  </si>
  <si>
    <t>GA6006</t>
  </si>
  <si>
    <t>GA6008</t>
  </si>
  <si>
    <t>GA6009</t>
  </si>
  <si>
    <t>IA6004</t>
  </si>
  <si>
    <t>IA6002</t>
  </si>
  <si>
    <t>JA6004</t>
  </si>
  <si>
    <t>JA6008</t>
  </si>
  <si>
    <t>JA6005</t>
  </si>
  <si>
    <t>JA6007</t>
  </si>
  <si>
    <t>KA6007</t>
  </si>
  <si>
    <t>KA6004</t>
  </si>
  <si>
    <t>KA6009</t>
  </si>
  <si>
    <t>KA6003</t>
  </si>
  <si>
    <t>KA6001</t>
  </si>
  <si>
    <t>KA6006</t>
  </si>
  <si>
    <t>LA6001</t>
  </si>
  <si>
    <t>NA6002</t>
  </si>
  <si>
    <t>iz prorač.
sredstava</t>
  </si>
  <si>
    <t>iz ostalih izvora</t>
  </si>
  <si>
    <t>HA6003</t>
  </si>
  <si>
    <t>HA6004</t>
  </si>
  <si>
    <t>KA6012</t>
  </si>
  <si>
    <t>KA6013</t>
  </si>
  <si>
    <t>FA6003</t>
  </si>
  <si>
    <t>FA6004</t>
  </si>
  <si>
    <t xml:space="preserve"> Rekonstrukcija i investicijsko održavanje regionalnih cesta</t>
  </si>
  <si>
    <t xml:space="preserve"> Rekonstrukcija i investicijsko održavanje lokalnih cesta</t>
  </si>
  <si>
    <t>IA6005</t>
  </si>
  <si>
    <t>IA6006</t>
  </si>
  <si>
    <t>BA6020</t>
  </si>
  <si>
    <t>ZAJEDNIČKA SLUŽBA VLADE ŽUPANIJE POSAVSKE</t>
  </si>
  <si>
    <t>MINISTARSTVO PRAVOSUĐA I UPRAVE ŽUPANIJE POSAVSKE</t>
  </si>
  <si>
    <t>MINISTARSTVO PRAVOSUĐA I UPRAVE ŽUPANIJE POSAVSKE - OPĆINSKO PRAVOBRANITELJSTVO ORAŠJE</t>
  </si>
  <si>
    <t>MINISTARSTVO PRAVOSUĐA I UPRAVE ŽUPANIJE POSAVSKE - OPĆINSKO PRAVOBRANITELJSTVO ODŽAK</t>
  </si>
  <si>
    <t>MINISTARSTVO GOSPODARSTVA, RADA I PROSTORNOG UREĐENJA ŽUPANIJE POSAVSKE</t>
  </si>
  <si>
    <t>MINISTARSTVO FINANCIJA ŽUPANIJE POSAVSKE</t>
  </si>
  <si>
    <t>MINISTARSTVO ZDRAVSTVA I SOCIJALNE POLITIKE ŽUPANIJE POSAVSKE</t>
  </si>
  <si>
    <t>MINISTARSTVO PROMETA, VEZA  I ZAŠTITE OKOLIŠA ŽUPANIJE POSAVSKE</t>
  </si>
  <si>
    <t>MINISTARSTVO POLJOPRIVREDE, VODOPRIVREDE I ŠUMARSTVA ŽUPANIJE POSAVSKE</t>
  </si>
  <si>
    <t>MINISTARSTVO PROSVJETE, ZNANOSTI, KULTURE I SPORTA ŽUPANIJE POSAVSKE</t>
  </si>
  <si>
    <t>MINISTARSTVO BRANITELJA ŽUPANIJE POSAVSKE</t>
  </si>
  <si>
    <t>ŽUPANIJSKA UPRAVA CIVILNE ZAŠTITE</t>
  </si>
  <si>
    <t xml:space="preserve"> MINISTARSTVO PRAVOSUĐA I UPRAVE ŽUPANIJE POSAVSKE - OPĆINSKI SUD U ORAŠJU</t>
  </si>
  <si>
    <t>MINISTARSTVO PRAVOSUĐA I UPRAVE ŽUPANIJE POSAVSKE - ŽUPANIJSKI ZAVOD ZA PRUŽANJE PRAVNE POMOĆI</t>
  </si>
  <si>
    <t>MINISTARSTVO PROSVJETE, ZNANOSTI, KULTURE I SPORTA ŽUPANIJE POSAVSKE - OSNOVNA ŠKOLA ORAŠJE U ORAŠJU</t>
  </si>
  <si>
    <t>AGENCIJA ZA PRIVATIZACIJU U ŽUPANIJI POSAVSKOJ</t>
  </si>
  <si>
    <t>KANTONALNO TUŽITELJSTVO POSAVSKOG KANTONA ORAŠJE</t>
  </si>
  <si>
    <t xml:space="preserve"> Kapitalni grant za razvoj poduzetništva, obrta i zadruga</t>
  </si>
  <si>
    <t xml:space="preserve"> Kapitalni grant za uređenje poljoprivrednog zemljišta</t>
  </si>
  <si>
    <t xml:space="preserve"> Kapitalni grant za vodoprivredu</t>
  </si>
  <si>
    <t>MINISTARSTVO PROSVJETE, ZNANOSTI, KULTURE I SPORTA ŽUPANIJE POSAVSKE - SREDNJA STRUKOVNA ŠKOLA ORAŠJE U ORAŠJU</t>
  </si>
  <si>
    <t>MINISTARSTVO PROSVJETE, ZNANOSTI, KULTURE I SPORTA ŽUPANIJE POSAVSKE - ŠKOLSKI CENTAR FRA MARTINA NEDIĆA U ORAŠJU</t>
  </si>
  <si>
    <t>MINISTARSTVO PROSVJETE, ZNANOSTI, KULTURE I SPORTA ŽUPANIJE POSAVSKE - SREDNJA ŠKOLA PERE ZEČEVIĆA U ODŽAKU</t>
  </si>
  <si>
    <t>MINISTARSTVO PROSVJETE, ZNANOSTI, KULTURE I SPORTA ŽUPANIJE POSAVSKE - OSNOVNA ŠKOLA VLADIMIRA NAZORA U ODŽAKU</t>
  </si>
  <si>
    <t>MINISTARSTVO PROSVJETE, ZNANOSTI, KULTURE I SPORTA ŽUPANIJE POSAVSKE - OSNOVNA ŠKOLA STJEPANA RADIĆA U BOKU</t>
  </si>
  <si>
    <t>MINISTARSTVO PROSVJETE, ZNANOSTI, KULTURE I SPORTA ŽUPANIJE POSAVSKE - OSNOVNA ŠKOLA RUĐERA BOŠKOVIĆA U DONJOJ MAHALI</t>
  </si>
  <si>
    <t>MINISTARSTVO PROSVJETE, ZNANOSTI, KULTURE I SPORTA ŽUPANIJE POSAVSKE - OSNOVNA ŠKOLA ANTUNA GUSTAVA MATOŠA U VIDOVICAMA</t>
  </si>
  <si>
    <t>MINISTARSTVO PROSVJETE, ZNANOSTI, KULTURE I SPORTA ŽUPANIJE POSAVSKE - OSNOVNA ŠKOLA BRAĆE RADIĆA U DOMALJEVCU</t>
  </si>
  <si>
    <t>MINISTARSTVO PROSVJETE, ZNANOSTI, KULTURE I SPORTA ŽUPANIJE POSAVSKE - OSNOVNA ŠKOLA FRA ILIJE STARČEVIĆA U TOLISI</t>
  </si>
  <si>
    <t>Funkcija</t>
  </si>
  <si>
    <t>0111</t>
  </si>
  <si>
    <t>13=11+12</t>
  </si>
  <si>
    <t>0133</t>
  </si>
  <si>
    <t>0310</t>
  </si>
  <si>
    <t>0360</t>
  </si>
  <si>
    <t>0330</t>
  </si>
  <si>
    <t>0490</t>
  </si>
  <si>
    <t>0112</t>
  </si>
  <si>
    <t>1090</t>
  </si>
  <si>
    <t>0421</t>
  </si>
  <si>
    <t>0980</t>
  </si>
  <si>
    <t>0941</t>
  </si>
  <si>
    <t>0820</t>
  </si>
  <si>
    <t>0810</t>
  </si>
  <si>
    <t>0912
0921</t>
  </si>
  <si>
    <t>0830</t>
  </si>
  <si>
    <t>0840</t>
  </si>
  <si>
    <t>0922</t>
  </si>
  <si>
    <t>0912</t>
  </si>
  <si>
    <t>0320</t>
  </si>
  <si>
    <t xml:space="preserve"> Povjerenstva po Zakonu o drž.službenicima i namještenic.</t>
  </si>
  <si>
    <t>EA6001</t>
  </si>
  <si>
    <t>JA6009</t>
  </si>
  <si>
    <t>JA6010</t>
  </si>
  <si>
    <t xml:space="preserve"> Grant za pomoć pri stambenom zbrinjavanju mladih obitelji 
 i socijalnih kategorija</t>
  </si>
  <si>
    <t>EA6002</t>
  </si>
  <si>
    <t xml:space="preserve"> Ugovorene i dr.pos.usluge - troškovi izvršenja mjere pritvora</t>
  </si>
  <si>
    <t xml:space="preserve"> Izdaci za inozemne kamate-Koreja</t>
  </si>
  <si>
    <t xml:space="preserve"> Izdaci za inozemne kamate-Austrija</t>
  </si>
  <si>
    <t>Vanjske otplate-Koreja</t>
  </si>
  <si>
    <t>Vanjske otplate-Austrija</t>
  </si>
  <si>
    <t xml:space="preserve"> Ugovorene i dr. posebne usluge-sufinanc.prijema vježbenika</t>
  </si>
  <si>
    <t>BA6021</t>
  </si>
  <si>
    <t xml:space="preserve"> Grant za udruge roditelja djece s posebnim potrebama</t>
  </si>
  <si>
    <t>HA6005</t>
  </si>
  <si>
    <t>BA6019</t>
  </si>
  <si>
    <t xml:space="preserve"> Doprinosi za beneficirani radni staž 1996-1998</t>
  </si>
  <si>
    <t xml:space="preserve"> Grant za financiranje visokog obrazovanja    
</t>
  </si>
  <si>
    <t xml:space="preserve"> Grant za informiranje</t>
  </si>
  <si>
    <t xml:space="preserve"> Grant za financiranje vjerskih zajednica</t>
  </si>
  <si>
    <t xml:space="preserve"> Grant za sport</t>
  </si>
  <si>
    <t xml:space="preserve"> Grant za kulturu</t>
  </si>
  <si>
    <t xml:space="preserve"> Grant političkim strankama</t>
  </si>
  <si>
    <t xml:space="preserve"> Grant neprofitnim organizacijama i udrugama građana</t>
  </si>
  <si>
    <t xml:space="preserve"> Grant nižim razinama vlasti</t>
  </si>
  <si>
    <t xml:space="preserve"> Grant za zdravstvene potrebe</t>
  </si>
  <si>
    <t xml:space="preserve"> Grant za socijalne potrebe</t>
  </si>
  <si>
    <t xml:space="preserve"> Grant za zdravstvene institucije i centre za soc.rad</t>
  </si>
  <si>
    <t xml:space="preserve"> Grant za sufinanciranje prijevoza učenika</t>
  </si>
  <si>
    <t xml:space="preserve"> Grant za šumarstvo</t>
  </si>
  <si>
    <t xml:space="preserve"> Grant za poljoprivredu</t>
  </si>
  <si>
    <t xml:space="preserve"> Grant za vodoprivredu</t>
  </si>
  <si>
    <t xml:space="preserve"> Grant za branitelje i stradalnike Domovinskog rata</t>
  </si>
  <si>
    <t>0130</t>
  </si>
  <si>
    <t>14 (15)</t>
  </si>
  <si>
    <t xml:space="preserve"> Nabavka opreme - vatrogasna postrojba</t>
  </si>
  <si>
    <t xml:space="preserve"> Kapitalni grant</t>
  </si>
  <si>
    <t>DA6001</t>
  </si>
  <si>
    <t>KA6014</t>
  </si>
  <si>
    <t>NA8001</t>
  </si>
  <si>
    <t>10 (11)</t>
  </si>
  <si>
    <t>FA6005</t>
  </si>
  <si>
    <t>11 (13)</t>
  </si>
  <si>
    <t>13 (14)</t>
  </si>
  <si>
    <t>VLADA ŽUPANIJE POSAVSKE - URED ZA ZAKONODAVSTVO VLADE ŽUPANIJE POSAVSKE</t>
  </si>
  <si>
    <t>VLADA ŽUPANIJE POSAVSKE - SLUŽBA ZA ODNOSE S JAVNOŠĆU VLADE ŽUPANIJE POSAVSKE</t>
  </si>
  <si>
    <t>VLADA ŽUPANIJE POSAVSKE - URED ZA RAZVOJ, EUROPSKE INTEGRACIJE I BORBU PROTIV KORUPCIJE ŽUPANIJE POSAVSKE</t>
  </si>
  <si>
    <t>VLADA ŽUPANIJE POSAVSKE - URED ZA OBNOVU, STAMBENO ZBRINJAVANJE I RASELJENE OSOBE VLADE ŽUPANIJE POSAVSKE</t>
  </si>
  <si>
    <t>MINISTARSTVO PRAVOSUĐA I UPRAVE ŽUPANIJE POSAVSKE - ŽUPANIJSKI ARHIV</t>
  </si>
  <si>
    <t>11 (12)</t>
  </si>
  <si>
    <t xml:space="preserve"> Grant za Muzej Franjevačkog samostana Tolisa Vrata Bosne</t>
  </si>
  <si>
    <t xml:space="preserve"> Grant za sufinanciranje nabavke udžbenika učenicima</t>
  </si>
  <si>
    <t>BA6022</t>
  </si>
  <si>
    <t>7 (8)</t>
  </si>
  <si>
    <t xml:space="preserve"> Nabavka zemljišta</t>
  </si>
  <si>
    <t>KA6015</t>
  </si>
  <si>
    <t>47 (47)</t>
  </si>
  <si>
    <t xml:space="preserve"> Grant za predškolsko, osnovno i srednje obrazovanje</t>
  </si>
  <si>
    <t>KA6016</t>
  </si>
  <si>
    <t>14=13/9</t>
  </si>
  <si>
    <t xml:space="preserve"> Kapitalni grant jedinicama lokalne samouprave za 
 razvoj poduzetničke infrastrukture</t>
  </si>
  <si>
    <t xml:space="preserve">INDEKS </t>
  </si>
  <si>
    <t>12 (14)</t>
  </si>
  <si>
    <t>6 (7)</t>
  </si>
  <si>
    <t>1 (1)</t>
  </si>
  <si>
    <t xml:space="preserve"> Ostali doprinosi iz ranijih razdoblja</t>
  </si>
  <si>
    <t>DA6002</t>
  </si>
  <si>
    <t>28 (30)</t>
  </si>
  <si>
    <t>28 (29)</t>
  </si>
  <si>
    <t>44 (44)</t>
  </si>
  <si>
    <t>42 (44)</t>
  </si>
  <si>
    <t>9 (10)</t>
  </si>
  <si>
    <t>36 (39)</t>
  </si>
  <si>
    <t>Povećanje/smanjenje Proračuna za 2024.g.</t>
  </si>
  <si>
    <t>PRORAČUN za 2024. (NN ŽP 20/23)</t>
  </si>
  <si>
    <t>Izvršenje Proračuna 01.01.-30.06.24.</t>
  </si>
  <si>
    <t xml:space="preserve"> Naknade troškova zaposlenih - volonteri (2) (12)</t>
  </si>
  <si>
    <t xml:space="preserve"> Ugovorene i dr. posebne usluge-volonteri (2) (12)</t>
  </si>
  <si>
    <t>220 (222)</t>
  </si>
  <si>
    <t>227 (230)</t>
  </si>
  <si>
    <t>43 (44)</t>
  </si>
  <si>
    <t>2 (3)</t>
  </si>
  <si>
    <t>17 (18)</t>
  </si>
  <si>
    <t xml:space="preserve"> Nabavka mat.i sitn.invent.-obroci za učenike</t>
  </si>
  <si>
    <t xml:space="preserve"> Ugovorene i druge posebne usluge-obuke i seminari
 prosvjetnih djelatnika</t>
  </si>
  <si>
    <t>KA6017</t>
  </si>
  <si>
    <t>14 (16)</t>
  </si>
  <si>
    <t>41 (48)</t>
  </si>
  <si>
    <t>40 (47)</t>
  </si>
  <si>
    <t>54 (58)</t>
  </si>
  <si>
    <t>56 (59)</t>
  </si>
  <si>
    <t>106 (110)</t>
  </si>
  <si>
    <t>108 (112)</t>
  </si>
  <si>
    <t>34 (37)</t>
  </si>
  <si>
    <t>41 (43)</t>
  </si>
  <si>
    <t>16 (23)</t>
  </si>
  <si>
    <t>15 (20)</t>
  </si>
  <si>
    <t>NA6005</t>
  </si>
  <si>
    <t xml:space="preserve"> Grant nižim razinama za uklanjanje posljedica prir.nesreća</t>
  </si>
  <si>
    <t>Zahtjev za 
Izmjene i dopune PRORAČUNA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</si>
</sst>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n&quot;;[Red]\-#,##0\ &quot;kn&quot;"/>
    <numFmt numFmtId="43" formatCode="_-* #,##0.00_-;\-* #,##0.00_-;_-* &quot;-&quot;??_-;_-@_-"/>
    <numFmt numFmtId="164" formatCode="_-* #,##0.00\ _k_n_-;\-* #,##0.00\ _k_n_-;_-* &quot;-&quot;??\ _k_n_-;_-@_-"/>
    <numFmt numFmtId="165" formatCode="#,##0\ &quot;KM&quot;;\-#,##0\ &quot;KM&quot;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8" fillId="0" borderId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49" fontId="3" fillId="0" borderId="1" xfId="2" applyNumberFormat="1" applyFont="1" applyBorder="1" applyAlignment="1">
      <alignment horizontal="center"/>
    </xf>
    <xf numFmtId="49" fontId="3" fillId="0" borderId="2" xfId="2" applyNumberFormat="1" applyFont="1" applyBorder="1" applyAlignment="1">
      <alignment horizontal="center"/>
    </xf>
    <xf numFmtId="0" fontId="3" fillId="0" borderId="2" xfId="2" applyFont="1" applyBorder="1"/>
    <xf numFmtId="0" fontId="2" fillId="0" borderId="0" xfId="2"/>
    <xf numFmtId="0" fontId="2" fillId="0" borderId="1" xfId="2" applyBorder="1"/>
    <xf numFmtId="0" fontId="2" fillId="0" borderId="2" xfId="2" applyBorder="1"/>
    <xf numFmtId="0" fontId="3" fillId="0" borderId="1" xfId="2" applyFont="1" applyBorder="1"/>
    <xf numFmtId="0" fontId="4" fillId="0" borderId="2" xfId="2" applyFont="1" applyBorder="1"/>
    <xf numFmtId="3" fontId="3" fillId="0" borderId="2" xfId="2" applyNumberFormat="1" applyFont="1" applyBorder="1"/>
    <xf numFmtId="0" fontId="2" fillId="0" borderId="3" xfId="2" applyBorder="1"/>
    <xf numFmtId="0" fontId="2" fillId="0" borderId="4" xfId="2" applyBorder="1"/>
    <xf numFmtId="0" fontId="2" fillId="0" borderId="0" xfId="2" applyAlignment="1">
      <alignment horizontal="center"/>
    </xf>
    <xf numFmtId="3" fontId="3" fillId="0" borderId="2" xfId="2" applyNumberFormat="1" applyFont="1" applyBorder="1" applyAlignment="1">
      <alignment horizontal="right"/>
    </xf>
    <xf numFmtId="0" fontId="2" fillId="0" borderId="5" xfId="2" applyBorder="1"/>
    <xf numFmtId="0" fontId="3" fillId="0" borderId="5" xfId="2" applyFont="1" applyBorder="1"/>
    <xf numFmtId="0" fontId="3" fillId="0" borderId="2" xfId="0" applyFont="1" applyBorder="1"/>
    <xf numFmtId="0" fontId="2" fillId="0" borderId="6" xfId="2" applyBorder="1"/>
    <xf numFmtId="3" fontId="2" fillId="0" borderId="2" xfId="2" applyNumberFormat="1" applyBorder="1"/>
    <xf numFmtId="3" fontId="4" fillId="0" borderId="2" xfId="2" applyNumberFormat="1" applyFont="1" applyBorder="1"/>
    <xf numFmtId="3" fontId="2" fillId="0" borderId="4" xfId="2" applyNumberFormat="1" applyBorder="1"/>
    <xf numFmtId="0" fontId="0" fillId="0" borderId="7" xfId="0" applyBorder="1"/>
    <xf numFmtId="0" fontId="4" fillId="0" borderId="2" xfId="0" applyFont="1" applyBorder="1"/>
    <xf numFmtId="0" fontId="3" fillId="0" borderId="9" xfId="2" applyFont="1" applyBorder="1"/>
    <xf numFmtId="3" fontId="2" fillId="0" borderId="11" xfId="2" applyNumberFormat="1" applyBorder="1"/>
    <xf numFmtId="2" fontId="3" fillId="0" borderId="0" xfId="2" applyNumberFormat="1" applyFont="1"/>
    <xf numFmtId="3" fontId="2" fillId="0" borderId="0" xfId="2" applyNumberFormat="1"/>
    <xf numFmtId="3" fontId="3" fillId="0" borderId="0" xfId="2" applyNumberFormat="1" applyFont="1"/>
    <xf numFmtId="0" fontId="4" fillId="0" borderId="0" xfId="2" applyFont="1"/>
    <xf numFmtId="0" fontId="4" fillId="0" borderId="1" xfId="2" applyFont="1" applyBorder="1"/>
    <xf numFmtId="0" fontId="8" fillId="0" borderId="0" xfId="2" applyFont="1"/>
    <xf numFmtId="0" fontId="3" fillId="0" borderId="7" xfId="2" applyFont="1" applyBorder="1" applyAlignment="1">
      <alignment horizontal="center"/>
    </xf>
    <xf numFmtId="3" fontId="3" fillId="0" borderId="2" xfId="2" applyNumberFormat="1" applyFont="1" applyBorder="1" applyAlignment="1">
      <alignment horizontal="center"/>
    </xf>
    <xf numFmtId="3" fontId="3" fillId="0" borderId="4" xfId="2" applyNumberFormat="1" applyFont="1" applyBorder="1"/>
    <xf numFmtId="165" fontId="7" fillId="0" borderId="10" xfId="2" applyNumberFormat="1" applyFont="1" applyBorder="1"/>
    <xf numFmtId="0" fontId="2" fillId="0" borderId="1" xfId="2" applyBorder="1" applyAlignment="1">
      <alignment vertical="center"/>
    </xf>
    <xf numFmtId="0" fontId="2" fillId="0" borderId="2" xfId="2" applyBorder="1" applyAlignment="1">
      <alignment vertical="center"/>
    </xf>
    <xf numFmtId="0" fontId="2" fillId="0" borderId="5" xfId="2" applyBorder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2" applyAlignment="1">
      <alignment vertical="center"/>
    </xf>
    <xf numFmtId="0" fontId="0" fillId="0" borderId="10" xfId="0" applyBorder="1"/>
    <xf numFmtId="0" fontId="8" fillId="0" borderId="2" xfId="2" applyFont="1" applyBorder="1"/>
    <xf numFmtId="3" fontId="8" fillId="0" borderId="2" xfId="3" applyNumberFormat="1" applyBorder="1"/>
    <xf numFmtId="3" fontId="3" fillId="0" borderId="2" xfId="3" applyNumberFormat="1" applyFont="1" applyBorder="1"/>
    <xf numFmtId="3" fontId="8" fillId="0" borderId="7" xfId="3" applyNumberFormat="1" applyBorder="1"/>
    <xf numFmtId="3" fontId="3" fillId="0" borderId="7" xfId="3" applyNumberFormat="1" applyFont="1" applyBorder="1"/>
    <xf numFmtId="0" fontId="3" fillId="0" borderId="10" xfId="2" applyFont="1" applyBorder="1" applyAlignment="1">
      <alignment horizontal="right"/>
    </xf>
    <xf numFmtId="3" fontId="2" fillId="0" borderId="7" xfId="2" applyNumberFormat="1" applyBorder="1"/>
    <xf numFmtId="3" fontId="3" fillId="2" borderId="7" xfId="2" applyNumberFormat="1" applyFont="1" applyFill="1" applyBorder="1"/>
    <xf numFmtId="3" fontId="4" fillId="0" borderId="7" xfId="2" applyNumberFormat="1" applyFont="1" applyBorder="1"/>
    <xf numFmtId="3" fontId="3" fillId="0" borderId="7" xfId="2" applyNumberFormat="1" applyFont="1" applyBorder="1" applyAlignment="1">
      <alignment horizontal="right"/>
    </xf>
    <xf numFmtId="3" fontId="3" fillId="0" borderId="7" xfId="2" applyNumberFormat="1" applyFont="1" applyBorder="1"/>
    <xf numFmtId="3" fontId="3" fillId="2" borderId="2" xfId="2" applyNumberFormat="1" applyFont="1" applyFill="1" applyBorder="1"/>
    <xf numFmtId="0" fontId="15" fillId="0" borderId="2" xfId="2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17" fillId="0" borderId="2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165" fontId="13" fillId="0" borderId="10" xfId="0" applyNumberFormat="1" applyFont="1" applyBorder="1"/>
    <xf numFmtId="4" fontId="13" fillId="0" borderId="0" xfId="2" applyNumberFormat="1" applyFont="1"/>
    <xf numFmtId="4" fontId="13" fillId="0" borderId="11" xfId="2" applyNumberFormat="1" applyFont="1" applyBorder="1"/>
    <xf numFmtId="49" fontId="17" fillId="0" borderId="2" xfId="0" applyNumberFormat="1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0" fontId="1" fillId="0" borderId="2" xfId="2" applyFont="1" applyBorder="1"/>
    <xf numFmtId="3" fontId="4" fillId="0" borderId="7" xfId="10" applyNumberFormat="1" applyFont="1" applyBorder="1"/>
    <xf numFmtId="3" fontId="6" fillId="0" borderId="2" xfId="10" applyNumberFormat="1" applyFont="1" applyBorder="1"/>
    <xf numFmtId="3" fontId="1" fillId="0" borderId="2" xfId="10" applyNumberFormat="1" applyBorder="1"/>
    <xf numFmtId="3" fontId="4" fillId="4" borderId="2" xfId="10" applyNumberFormat="1" applyFont="1" applyFill="1" applyBorder="1"/>
    <xf numFmtId="3" fontId="3" fillId="0" borderId="2" xfId="10" applyNumberFormat="1" applyFont="1" applyBorder="1"/>
    <xf numFmtId="3" fontId="4" fillId="0" borderId="2" xfId="10" applyNumberFormat="1" applyFont="1" applyBorder="1"/>
    <xf numFmtId="3" fontId="3" fillId="2" borderId="2" xfId="10" applyNumberFormat="1" applyFont="1" applyFill="1" applyBorder="1"/>
    <xf numFmtId="165" fontId="12" fillId="0" borderId="10" xfId="2" applyNumberFormat="1" applyFont="1" applyBorder="1"/>
    <xf numFmtId="165" fontId="3" fillId="0" borderId="0" xfId="2" applyNumberFormat="1" applyFont="1"/>
    <xf numFmtId="0" fontId="3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5" fillId="0" borderId="0" xfId="2" applyFont="1"/>
    <xf numFmtId="3" fontId="5" fillId="0" borderId="0" xfId="2" applyNumberFormat="1" applyFont="1"/>
    <xf numFmtId="3" fontId="5" fillId="0" borderId="11" xfId="2" applyNumberFormat="1" applyFont="1" applyBorder="1"/>
    <xf numFmtId="0" fontId="12" fillId="0" borderId="0" xfId="2" applyFont="1" applyAlignment="1">
      <alignment horizontal="center"/>
    </xf>
    <xf numFmtId="3" fontId="6" fillId="0" borderId="2" xfId="10" applyNumberFormat="1" applyFont="1" applyBorder="1" applyAlignment="1">
      <alignment horizontal="right"/>
    </xf>
    <xf numFmtId="3" fontId="6" fillId="0" borderId="5" xfId="10" applyNumberFormat="1" applyFont="1" applyBorder="1"/>
    <xf numFmtId="3" fontId="1" fillId="0" borderId="5" xfId="10" applyNumberFormat="1" applyBorder="1"/>
    <xf numFmtId="0" fontId="2" fillId="0" borderId="7" xfId="2" applyBorder="1"/>
    <xf numFmtId="3" fontId="1" fillId="0" borderId="1" xfId="10" applyNumberFormat="1" applyBorder="1"/>
    <xf numFmtId="3" fontId="4" fillId="0" borderId="1" xfId="10" applyNumberFormat="1" applyFont="1" applyBorder="1"/>
    <xf numFmtId="3" fontId="4" fillId="4" borderId="1" xfId="10" applyNumberFormat="1" applyFont="1" applyFill="1" applyBorder="1"/>
    <xf numFmtId="3" fontId="6" fillId="0" borderId="1" xfId="10" applyNumberFormat="1" applyFont="1" applyBorder="1"/>
    <xf numFmtId="0" fontId="1" fillId="0" borderId="5" xfId="10" applyBorder="1"/>
    <xf numFmtId="0" fontId="3" fillId="0" borderId="5" xfId="2" applyFont="1" applyBorder="1" applyAlignment="1">
      <alignment horizontal="center"/>
    </xf>
    <xf numFmtId="3" fontId="3" fillId="0" borderId="5" xfId="2" applyNumberFormat="1" applyFont="1" applyBorder="1"/>
    <xf numFmtId="0" fontId="3" fillId="0" borderId="15" xfId="2" applyFont="1" applyBorder="1" applyAlignment="1">
      <alignment horizontal="center" vertical="center" wrapText="1"/>
    </xf>
    <xf numFmtId="3" fontId="2" fillId="0" borderId="1" xfId="2" applyNumberFormat="1" applyBorder="1"/>
    <xf numFmtId="3" fontId="3" fillId="0" borderId="1" xfId="2" applyNumberFormat="1" applyFont="1" applyBorder="1"/>
    <xf numFmtId="3" fontId="2" fillId="0" borderId="3" xfId="2" applyNumberFormat="1" applyBorder="1"/>
    <xf numFmtId="3" fontId="2" fillId="0" borderId="5" xfId="2" applyNumberFormat="1" applyBorder="1"/>
    <xf numFmtId="0" fontId="6" fillId="0" borderId="15" xfId="2" applyFont="1" applyBorder="1" applyAlignment="1">
      <alignment horizontal="center" vertical="center" wrapText="1"/>
    </xf>
    <xf numFmtId="3" fontId="3" fillId="4" borderId="2" xfId="10" applyNumberFormat="1" applyFont="1" applyFill="1" applyBorder="1"/>
    <xf numFmtId="3" fontId="1" fillId="4" borderId="2" xfId="10" applyNumberFormat="1" applyFill="1" applyBorder="1"/>
    <xf numFmtId="0" fontId="3" fillId="0" borderId="9" xfId="2" applyFont="1" applyBorder="1" applyAlignment="1">
      <alignment horizontal="center"/>
    </xf>
    <xf numFmtId="3" fontId="3" fillId="0" borderId="2" xfId="10" applyNumberFormat="1" applyFont="1" applyBorder="1" applyAlignment="1">
      <alignment horizontal="right"/>
    </xf>
    <xf numFmtId="3" fontId="3" fillId="0" borderId="5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" fillId="0" borderId="2" xfId="10" applyBorder="1"/>
    <xf numFmtId="3" fontId="4" fillId="0" borderId="2" xfId="10" applyNumberFormat="1" applyFont="1" applyBorder="1" applyAlignment="1">
      <alignment vertical="center"/>
    </xf>
    <xf numFmtId="3" fontId="3" fillId="0" borderId="3" xfId="2" applyNumberFormat="1" applyFont="1" applyBorder="1"/>
    <xf numFmtId="0" fontId="1" fillId="0" borderId="0" xfId="2" applyFont="1" applyAlignment="1">
      <alignment horizontal="center"/>
    </xf>
    <xf numFmtId="0" fontId="1" fillId="0" borderId="0" xfId="2" applyFont="1"/>
    <xf numFmtId="0" fontId="18" fillId="0" borderId="0" xfId="2" applyFont="1" applyAlignment="1">
      <alignment vertical="center"/>
    </xf>
    <xf numFmtId="3" fontId="6" fillId="0" borderId="2" xfId="2" applyNumberFormat="1" applyFont="1" applyBorder="1"/>
    <xf numFmtId="0" fontId="2" fillId="0" borderId="9" xfId="2" applyBorder="1"/>
    <xf numFmtId="0" fontId="2" fillId="0" borderId="8" xfId="2" applyBorder="1"/>
    <xf numFmtId="0" fontId="2" fillId="0" borderId="17" xfId="2" applyBorder="1"/>
    <xf numFmtId="0" fontId="2" fillId="0" borderId="12" xfId="2" applyBorder="1"/>
    <xf numFmtId="0" fontId="3" fillId="0" borderId="8" xfId="2" applyFont="1" applyBorder="1"/>
    <xf numFmtId="49" fontId="15" fillId="0" borderId="2" xfId="2" applyNumberFormat="1" applyFont="1" applyBorder="1" applyAlignment="1">
      <alignment horizontal="center"/>
    </xf>
    <xf numFmtId="49" fontId="15" fillId="0" borderId="2" xfId="2" applyNumberFormat="1" applyFont="1" applyBorder="1"/>
    <xf numFmtId="49" fontId="17" fillId="0" borderId="5" xfId="2" applyNumberFormat="1" applyFont="1" applyBorder="1" applyAlignment="1">
      <alignment vertical="center"/>
    </xf>
    <xf numFmtId="49" fontId="17" fillId="0" borderId="9" xfId="2" applyNumberFormat="1" applyFont="1" applyBorder="1"/>
    <xf numFmtId="49" fontId="17" fillId="0" borderId="2" xfId="2" applyNumberFormat="1" applyFont="1" applyBorder="1"/>
    <xf numFmtId="49" fontId="17" fillId="0" borderId="2" xfId="2" applyNumberFormat="1" applyFont="1" applyBorder="1" applyAlignment="1">
      <alignment vertical="center" wrapText="1"/>
    </xf>
    <xf numFmtId="0" fontId="3" fillId="0" borderId="5" xfId="2" applyFont="1" applyBorder="1" applyAlignment="1">
      <alignment horizontal="left"/>
    </xf>
    <xf numFmtId="0" fontId="4" fillId="0" borderId="5" xfId="2" applyFont="1" applyBorder="1" applyAlignment="1">
      <alignment horizontal="left"/>
    </xf>
    <xf numFmtId="0" fontId="1" fillId="0" borderId="5" xfId="2" applyFont="1" applyBorder="1"/>
    <xf numFmtId="0" fontId="4" fillId="0" borderId="5" xfId="2" applyFont="1" applyBorder="1"/>
    <xf numFmtId="0" fontId="0" fillId="0" borderId="16" xfId="0" applyBorder="1" applyAlignment="1">
      <alignment wrapText="1"/>
    </xf>
    <xf numFmtId="0" fontId="1" fillId="0" borderId="0" xfId="10"/>
    <xf numFmtId="0" fontId="1" fillId="0" borderId="1" xfId="10" applyBorder="1"/>
    <xf numFmtId="0" fontId="17" fillId="0" borderId="2" xfId="10" applyFont="1" applyBorder="1" applyAlignment="1">
      <alignment horizontal="center"/>
    </xf>
    <xf numFmtId="0" fontId="11" fillId="0" borderId="2" xfId="10" applyFont="1" applyBorder="1" applyAlignment="1">
      <alignment horizontal="center"/>
    </xf>
    <xf numFmtId="3" fontId="5" fillId="3" borderId="13" xfId="10" applyNumberFormat="1" applyFont="1" applyFill="1" applyBorder="1"/>
    <xf numFmtId="0" fontId="0" fillId="0" borderId="5" xfId="0" applyBorder="1"/>
    <xf numFmtId="0" fontId="2" fillId="0" borderId="16" xfId="0" applyFont="1" applyBorder="1" applyAlignment="1">
      <alignment wrapText="1"/>
    </xf>
    <xf numFmtId="0" fontId="1" fillId="0" borderId="5" xfId="2" applyFont="1" applyBorder="1" applyAlignment="1">
      <alignment wrapText="1"/>
    </xf>
    <xf numFmtId="0" fontId="2" fillId="0" borderId="16" xfId="2" applyBorder="1"/>
    <xf numFmtId="3" fontId="1" fillId="0" borderId="0" xfId="2" applyNumberFormat="1" applyFont="1"/>
    <xf numFmtId="0" fontId="6" fillId="0" borderId="5" xfId="10" applyFont="1" applyBorder="1" applyAlignment="1">
      <alignment horizontal="right"/>
    </xf>
    <xf numFmtId="3" fontId="3" fillId="0" borderId="1" xfId="10" applyNumberFormat="1" applyFont="1" applyBorder="1"/>
    <xf numFmtId="3" fontId="3" fillId="2" borderId="1" xfId="10" applyNumberFormat="1" applyFont="1" applyFill="1" applyBorder="1"/>
    <xf numFmtId="3" fontId="3" fillId="0" borderId="1" xfId="10" applyNumberFormat="1" applyFont="1" applyBorder="1" applyAlignment="1">
      <alignment horizontal="right"/>
    </xf>
    <xf numFmtId="3" fontId="3" fillId="4" borderId="1" xfId="10" applyNumberFormat="1" applyFont="1" applyFill="1" applyBorder="1"/>
    <xf numFmtId="0" fontId="3" fillId="0" borderId="2" xfId="10" applyFont="1" applyBorder="1" applyAlignment="1">
      <alignment horizontal="right"/>
    </xf>
    <xf numFmtId="3" fontId="4" fillId="0" borderId="1" xfId="10" applyNumberFormat="1" applyFont="1" applyBorder="1" applyAlignment="1">
      <alignment vertical="center"/>
    </xf>
    <xf numFmtId="3" fontId="3" fillId="0" borderId="20" xfId="10" applyNumberFormat="1" applyFont="1" applyBorder="1"/>
    <xf numFmtId="6" fontId="2" fillId="0" borderId="0" xfId="2" applyNumberFormat="1"/>
    <xf numFmtId="0" fontId="0" fillId="0" borderId="16" xfId="0" applyBorder="1"/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/>
    <xf numFmtId="49" fontId="17" fillId="0" borderId="2" xfId="2" applyNumberFormat="1" applyFont="1" applyBorder="1" applyAlignment="1">
      <alignment vertical="center"/>
    </xf>
    <xf numFmtId="0" fontId="10" fillId="3" borderId="18" xfId="2" applyFont="1" applyFill="1" applyBorder="1" applyAlignment="1">
      <alignment horizontal="center" vertical="center" wrapText="1"/>
    </xf>
    <xf numFmtId="3" fontId="10" fillId="3" borderId="13" xfId="2" applyNumberFormat="1" applyFont="1" applyFill="1" applyBorder="1" applyAlignment="1">
      <alignment horizontal="right"/>
    </xf>
    <xf numFmtId="3" fontId="10" fillId="3" borderId="13" xfId="2" applyNumberFormat="1" applyFont="1" applyFill="1" applyBorder="1"/>
    <xf numFmtId="3" fontId="5" fillId="3" borderId="13" xfId="2" applyNumberFormat="1" applyFont="1" applyFill="1" applyBorder="1"/>
    <xf numFmtId="0" fontId="5" fillId="3" borderId="19" xfId="2" applyFont="1" applyFill="1" applyBorder="1"/>
    <xf numFmtId="3" fontId="6" fillId="0" borderId="5" xfId="2" applyNumberFormat="1" applyFont="1" applyBorder="1"/>
    <xf numFmtId="0" fontId="10" fillId="3" borderId="13" xfId="2" applyFont="1" applyFill="1" applyBorder="1" applyAlignment="1">
      <alignment horizontal="center"/>
    </xf>
    <xf numFmtId="3" fontId="10" fillId="3" borderId="13" xfId="3" applyNumberFormat="1" applyFont="1" applyFill="1" applyBorder="1"/>
    <xf numFmtId="3" fontId="5" fillId="3" borderId="13" xfId="3" applyNumberFormat="1" applyFont="1" applyFill="1" applyBorder="1"/>
    <xf numFmtId="3" fontId="5" fillId="3" borderId="19" xfId="2" applyNumberFormat="1" applyFont="1" applyFill="1" applyBorder="1"/>
    <xf numFmtId="0" fontId="10" fillId="3" borderId="14" xfId="2" applyFont="1" applyFill="1" applyBorder="1" applyAlignment="1">
      <alignment horizontal="center"/>
    </xf>
    <xf numFmtId="3" fontId="10" fillId="3" borderId="14" xfId="2" applyNumberFormat="1" applyFont="1" applyFill="1" applyBorder="1" applyAlignment="1">
      <alignment horizontal="right"/>
    </xf>
    <xf numFmtId="3" fontId="5" fillId="3" borderId="14" xfId="2" applyNumberFormat="1" applyFont="1" applyFill="1" applyBorder="1"/>
    <xf numFmtId="3" fontId="10" fillId="3" borderId="14" xfId="2" applyNumberFormat="1" applyFont="1" applyFill="1" applyBorder="1"/>
    <xf numFmtId="3" fontId="10" fillId="3" borderId="14" xfId="3" applyNumberFormat="1" applyFont="1" applyFill="1" applyBorder="1"/>
    <xf numFmtId="0" fontId="5" fillId="3" borderId="13" xfId="2" applyFont="1" applyFill="1" applyBorder="1"/>
    <xf numFmtId="3" fontId="6" fillId="0" borderId="1" xfId="2" applyNumberFormat="1" applyFont="1" applyBorder="1"/>
    <xf numFmtId="3" fontId="14" fillId="3" borderId="13" xfId="2" applyNumberFormat="1" applyFont="1" applyFill="1" applyBorder="1"/>
    <xf numFmtId="3" fontId="10" fillId="3" borderId="13" xfId="2" applyNumberFormat="1" applyFont="1" applyFill="1" applyBorder="1" applyAlignment="1">
      <alignment horizontal="center"/>
    </xf>
    <xf numFmtId="0" fontId="10" fillId="3" borderId="13" xfId="2" applyFont="1" applyFill="1" applyBorder="1" applyAlignment="1">
      <alignment horizontal="center" vertical="center" wrapText="1"/>
    </xf>
    <xf numFmtId="3" fontId="10" fillId="3" borderId="13" xfId="10" applyNumberFormat="1" applyFont="1" applyFill="1" applyBorder="1"/>
    <xf numFmtId="0" fontId="10" fillId="3" borderId="13" xfId="2" applyFont="1" applyFill="1" applyBorder="1" applyAlignment="1">
      <alignment horizontal="right"/>
    </xf>
    <xf numFmtId="3" fontId="5" fillId="3" borderId="13" xfId="3" applyNumberFormat="1" applyFont="1" applyFill="1" applyBorder="1" applyAlignment="1">
      <alignment vertical="center"/>
    </xf>
    <xf numFmtId="3" fontId="10" fillId="3" borderId="19" xfId="2" applyNumberFormat="1" applyFont="1" applyFill="1" applyBorder="1"/>
    <xf numFmtId="0" fontId="1" fillId="0" borderId="0" xfId="2" applyFont="1" applyAlignment="1">
      <alignment horizontal="right"/>
    </xf>
    <xf numFmtId="3" fontId="1" fillId="0" borderId="0" xfId="2" applyNumberFormat="1" applyFont="1" applyAlignment="1">
      <alignment horizontal="center"/>
    </xf>
    <xf numFmtId="0" fontId="1" fillId="0" borderId="5" xfId="0" applyFont="1" applyBorder="1" applyAlignment="1">
      <alignment wrapText="1"/>
    </xf>
    <xf numFmtId="3" fontId="1" fillId="0" borderId="0" xfId="2" applyNumberFormat="1" applyFont="1" applyAlignment="1">
      <alignment horizontal="right"/>
    </xf>
    <xf numFmtId="0" fontId="3" fillId="0" borderId="1" xfId="10" applyFont="1" applyBorder="1" applyAlignment="1">
      <alignment horizontal="right"/>
    </xf>
    <xf numFmtId="0" fontId="12" fillId="0" borderId="1" xfId="10" applyFont="1" applyBorder="1" applyAlignment="1">
      <alignment horizontal="center"/>
    </xf>
    <xf numFmtId="0" fontId="12" fillId="0" borderId="2" xfId="10" applyFont="1" applyBorder="1" applyAlignment="1">
      <alignment horizontal="center"/>
    </xf>
    <xf numFmtId="0" fontId="12" fillId="0" borderId="5" xfId="10" applyFont="1" applyBorder="1" applyAlignment="1">
      <alignment horizontal="center"/>
    </xf>
    <xf numFmtId="0" fontId="12" fillId="3" borderId="13" xfId="10" applyFont="1" applyFill="1" applyBorder="1" applyAlignment="1">
      <alignment horizontal="center"/>
    </xf>
    <xf numFmtId="0" fontId="12" fillId="0" borderId="33" xfId="10" applyFont="1" applyBorder="1" applyAlignment="1">
      <alignment horizontal="center"/>
    </xf>
    <xf numFmtId="4" fontId="16" fillId="0" borderId="33" xfId="2" applyNumberFormat="1" applyFont="1" applyBorder="1" applyAlignment="1">
      <alignment horizontal="center"/>
    </xf>
    <xf numFmtId="4" fontId="16" fillId="0" borderId="33" xfId="2" applyNumberFormat="1" applyFont="1" applyBorder="1"/>
    <xf numFmtId="4" fontId="13" fillId="0" borderId="33" xfId="2" applyNumberFormat="1" applyFont="1" applyBorder="1"/>
    <xf numFmtId="4" fontId="13" fillId="0" borderId="34" xfId="2" applyNumberFormat="1" applyFont="1" applyBorder="1"/>
    <xf numFmtId="4" fontId="13" fillId="0" borderId="33" xfId="10" applyNumberFormat="1" applyFont="1" applyBorder="1"/>
    <xf numFmtId="4" fontId="16" fillId="0" borderId="34" xfId="2" applyNumberFormat="1" applyFont="1" applyBorder="1"/>
    <xf numFmtId="4" fontId="19" fillId="0" borderId="33" xfId="2" applyNumberFormat="1" applyFont="1" applyBorder="1"/>
    <xf numFmtId="3" fontId="8" fillId="0" borderId="2" xfId="2" applyNumberFormat="1" applyFont="1" applyBorder="1"/>
    <xf numFmtId="3" fontId="4" fillId="0" borderId="2" xfId="10" applyNumberFormat="1" applyFont="1" applyBorder="1" applyAlignment="1">
      <alignment horizontal="right" vertical="center"/>
    </xf>
    <xf numFmtId="3" fontId="4" fillId="0" borderId="1" xfId="10" applyNumberFormat="1" applyFont="1" applyBorder="1" applyAlignment="1">
      <alignment horizontal="right" vertical="center"/>
    </xf>
    <xf numFmtId="3" fontId="5" fillId="3" borderId="13" xfId="3" applyNumberFormat="1" applyFont="1" applyFill="1" applyBorder="1" applyAlignment="1">
      <alignment horizontal="right" vertical="center"/>
    </xf>
    <xf numFmtId="4" fontId="13" fillId="0" borderId="33" xfId="2" applyNumberFormat="1" applyFont="1" applyBorder="1" applyAlignment="1">
      <alignment horizontal="right" vertical="center"/>
    </xf>
    <xf numFmtId="0" fontId="7" fillId="3" borderId="25" xfId="2" applyFont="1" applyFill="1" applyBorder="1" applyAlignment="1">
      <alignment horizontal="left" vertical="center"/>
    </xf>
    <xf numFmtId="0" fontId="7" fillId="3" borderId="26" xfId="2" applyFont="1" applyFill="1" applyBorder="1" applyAlignment="1">
      <alignment horizontal="left" vertical="center"/>
    </xf>
    <xf numFmtId="0" fontId="7" fillId="3" borderId="27" xfId="2" applyFont="1" applyFill="1" applyBorder="1" applyAlignment="1">
      <alignment horizontal="left" vertical="center"/>
    </xf>
    <xf numFmtId="0" fontId="3" fillId="0" borderId="10" xfId="2" applyFont="1" applyBorder="1" applyAlignment="1">
      <alignment horizontal="right"/>
    </xf>
    <xf numFmtId="0" fontId="10" fillId="0" borderId="29" xfId="1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12" fillId="0" borderId="23" xfId="2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6" fillId="0" borderId="23" xfId="2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3" fillId="0" borderId="23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4" fontId="15" fillId="0" borderId="31" xfId="1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textRotation="90" wrapText="1"/>
    </xf>
    <xf numFmtId="0" fontId="6" fillId="0" borderId="24" xfId="1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/>
    <xf numFmtId="0" fontId="6" fillId="0" borderId="23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textRotation="90" wrapText="1"/>
    </xf>
    <xf numFmtId="0" fontId="16" fillId="0" borderId="23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0" fillId="0" borderId="26" xfId="0" applyBorder="1"/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</cellXfs>
  <cellStyles count="12">
    <cellStyle name="Comma_izvrsenje300903-s planom 2" xfId="1" xr:uid="{00000000-0005-0000-0000-000000000000}"/>
    <cellStyle name="Normal_sablon1-230704" xfId="2" xr:uid="{00000000-0005-0000-0000-000002000000}"/>
    <cellStyle name="Normal_sablon1-230704 2" xfId="3" xr:uid="{00000000-0005-0000-0000-000003000000}"/>
    <cellStyle name="Normal_sablon1-230704 2 2 2" xfId="10" xr:uid="{00000000-0005-0000-0000-000004000000}"/>
    <cellStyle name="Normalno" xfId="0" builtinId="0"/>
    <cellStyle name="Obično 2" xfId="5" xr:uid="{00000000-0005-0000-0000-000006000000}"/>
    <cellStyle name="Obično 2 2" xfId="9" xr:uid="{00000000-0005-0000-0000-000007000000}"/>
    <cellStyle name="Obično 3" xfId="7" xr:uid="{00000000-0005-0000-0000-000008000000}"/>
    <cellStyle name="Zarez 2" xfId="4" xr:uid="{00000000-0005-0000-0000-00000B000000}"/>
    <cellStyle name="Zarez 2 2" xfId="6" xr:uid="{00000000-0005-0000-0000-00000C000000}"/>
    <cellStyle name="Zarez 2 2 2" xfId="11" xr:uid="{00000000-0005-0000-0000-00000D000000}"/>
    <cellStyle name="Zarez 2 3" xfId="8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B1:O96"/>
  <sheetViews>
    <sheetView zoomScaleNormal="100" workbookViewId="0">
      <selection activeCell="K14" sqref="K14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133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37</v>
      </c>
      <c r="C7" s="6" t="s">
        <v>3</v>
      </c>
      <c r="D7" s="6" t="s">
        <v>4</v>
      </c>
      <c r="E7" s="137" t="s">
        <v>166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251690</v>
      </c>
      <c r="J8" s="89">
        <f t="shared" si="0"/>
        <v>251690</v>
      </c>
      <c r="K8" s="89">
        <f>SUM(K9:K11)</f>
        <v>133972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1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215420</v>
      </c>
      <c r="J9" s="90">
        <v>215420</v>
      </c>
      <c r="K9" s="90">
        <v>114714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36270</v>
      </c>
      <c r="J10" s="90">
        <v>36270</v>
      </c>
      <c r="K10" s="90">
        <v>19258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22650</v>
      </c>
      <c r="J12" s="89">
        <f t="shared" si="3"/>
        <v>22650</v>
      </c>
      <c r="K12" s="89">
        <f>K13</f>
        <v>12045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22650</v>
      </c>
      <c r="J13" s="90">
        <v>22650</v>
      </c>
      <c r="K13" s="90">
        <v>12045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SUM(I16:I26)</f>
        <v>139800</v>
      </c>
      <c r="J15" s="91">
        <f t="shared" si="5"/>
        <v>139800</v>
      </c>
      <c r="K15" s="91">
        <f>SUM(K16:K26)</f>
        <v>88851</v>
      </c>
      <c r="L15" s="160">
        <f>SUM(L16:L26)</f>
        <v>0</v>
      </c>
      <c r="M15" s="91">
        <f>SUM(M16:M26)</f>
        <v>0</v>
      </c>
      <c r="N15" s="174">
        <f>SUM(N16:N26)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3500</v>
      </c>
      <c r="J16" s="87">
        <v>3500</v>
      </c>
      <c r="K16" s="87">
        <v>1287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2800</v>
      </c>
      <c r="J18" s="87">
        <v>2800</v>
      </c>
      <c r="K18" s="87">
        <v>1205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3000</v>
      </c>
      <c r="J19" s="87">
        <v>3000</v>
      </c>
      <c r="K19" s="87">
        <v>1912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1000</v>
      </c>
      <c r="J22" s="87">
        <v>1000</v>
      </c>
      <c r="K22" s="87">
        <v>53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15000</v>
      </c>
      <c r="J24" s="87">
        <v>15000</v>
      </c>
      <c r="K24" s="87">
        <v>6526</v>
      </c>
      <c r="L24" s="104"/>
      <c r="M24" s="87"/>
      <c r="N24" s="180">
        <f t="shared" si="6"/>
        <v>0</v>
      </c>
      <c r="O24" s="208">
        <f t="shared" si="1"/>
        <v>0</v>
      </c>
    </row>
    <row r="25" spans="2:15" ht="12.95" customHeight="1" x14ac:dyDescent="0.2">
      <c r="B25" s="9"/>
      <c r="C25" s="10"/>
      <c r="D25" s="10"/>
      <c r="E25" s="10"/>
      <c r="F25" s="58">
        <v>613900</v>
      </c>
      <c r="G25" s="69" t="s">
        <v>183</v>
      </c>
      <c r="H25" s="145" t="s">
        <v>182</v>
      </c>
      <c r="I25" s="87">
        <v>44500</v>
      </c>
      <c r="J25" s="87">
        <v>44500</v>
      </c>
      <c r="K25" s="87">
        <v>19323</v>
      </c>
      <c r="L25" s="104"/>
      <c r="M25" s="87"/>
      <c r="N25" s="180">
        <f t="shared" ref="N25:N26" si="7">SUM(L25:M25)</f>
        <v>0</v>
      </c>
      <c r="O25" s="208">
        <f t="shared" si="1"/>
        <v>0</v>
      </c>
    </row>
    <row r="26" spans="2:15" s="148" customFormat="1" ht="12.95" customHeight="1" x14ac:dyDescent="0.2">
      <c r="B26" s="149"/>
      <c r="C26" s="125"/>
      <c r="D26" s="125"/>
      <c r="E26" s="125"/>
      <c r="F26" s="150">
        <v>613900</v>
      </c>
      <c r="G26" s="151" t="s">
        <v>187</v>
      </c>
      <c r="H26" s="108" t="s">
        <v>188</v>
      </c>
      <c r="I26" s="87">
        <v>70000</v>
      </c>
      <c r="J26" s="87">
        <v>70000</v>
      </c>
      <c r="K26" s="87">
        <v>58545</v>
      </c>
      <c r="L26" s="104"/>
      <c r="M26" s="87"/>
      <c r="N26" s="152">
        <f t="shared" si="7"/>
        <v>0</v>
      </c>
      <c r="O26" s="210">
        <f t="shared" si="1"/>
        <v>0</v>
      </c>
    </row>
    <row r="27" spans="2:15" s="1" customFormat="1" ht="12.95" customHeight="1" x14ac:dyDescent="0.2">
      <c r="B27" s="11"/>
      <c r="C27" s="7"/>
      <c r="D27" s="7"/>
      <c r="E27" s="136"/>
      <c r="F27" s="66"/>
      <c r="G27" s="78"/>
      <c r="H27" s="19"/>
      <c r="I27" s="90"/>
      <c r="J27" s="90"/>
      <c r="K27" s="90"/>
      <c r="L27" s="105"/>
      <c r="M27" s="90"/>
      <c r="N27" s="175"/>
      <c r="O27" s="208" t="str">
        <f t="shared" si="1"/>
        <v/>
      </c>
    </row>
    <row r="28" spans="2:15" s="1" customFormat="1" ht="12.95" customHeight="1" x14ac:dyDescent="0.25">
      <c r="B28" s="11"/>
      <c r="C28" s="7"/>
      <c r="D28" s="7"/>
      <c r="E28" s="7"/>
      <c r="F28" s="57">
        <v>821000</v>
      </c>
      <c r="G28" s="68"/>
      <c r="H28" s="19" t="s">
        <v>12</v>
      </c>
      <c r="I28" s="89">
        <f t="shared" ref="I28:J28" si="8">SUM(I29:I30)</f>
        <v>5000</v>
      </c>
      <c r="J28" s="89">
        <f t="shared" si="8"/>
        <v>5000</v>
      </c>
      <c r="K28" s="89">
        <f t="shared" ref="K28" si="9">SUM(K29:K30)</f>
        <v>1671</v>
      </c>
      <c r="L28" s="159">
        <f t="shared" ref="L28:N28" si="10">SUM(L29:L30)</f>
        <v>0</v>
      </c>
      <c r="M28" s="89">
        <f t="shared" si="10"/>
        <v>0</v>
      </c>
      <c r="N28" s="174">
        <f t="shared" si="10"/>
        <v>0</v>
      </c>
      <c r="O28" s="207">
        <f t="shared" si="1"/>
        <v>0</v>
      </c>
    </row>
    <row r="29" spans="2:15" ht="12.95" customHeight="1" x14ac:dyDescent="0.2">
      <c r="B29" s="9"/>
      <c r="C29" s="10"/>
      <c r="D29" s="10"/>
      <c r="E29" s="10"/>
      <c r="F29" s="58">
        <v>821200</v>
      </c>
      <c r="G29" s="69"/>
      <c r="H29" s="18" t="s">
        <v>13</v>
      </c>
      <c r="I29" s="90">
        <v>0</v>
      </c>
      <c r="J29" s="90">
        <v>0</v>
      </c>
      <c r="K29" s="90">
        <v>0</v>
      </c>
      <c r="L29" s="105"/>
      <c r="M29" s="90"/>
      <c r="N29" s="180">
        <f t="shared" ref="N29:N30" si="11">SUM(L29:M29)</f>
        <v>0</v>
      </c>
      <c r="O29" s="208" t="str">
        <f t="shared" si="1"/>
        <v/>
      </c>
    </row>
    <row r="30" spans="2:15" ht="12.95" customHeight="1" x14ac:dyDescent="0.2">
      <c r="B30" s="9"/>
      <c r="C30" s="10"/>
      <c r="D30" s="10"/>
      <c r="E30" s="10"/>
      <c r="F30" s="58">
        <v>821300</v>
      </c>
      <c r="G30" s="69"/>
      <c r="H30" s="18" t="s">
        <v>14</v>
      </c>
      <c r="I30" s="90">
        <v>5000</v>
      </c>
      <c r="J30" s="90">
        <v>5000</v>
      </c>
      <c r="K30" s="90">
        <v>1671</v>
      </c>
      <c r="L30" s="105"/>
      <c r="M30" s="90"/>
      <c r="N30" s="180">
        <f t="shared" si="11"/>
        <v>0</v>
      </c>
      <c r="O30" s="208">
        <f t="shared" si="1"/>
        <v>0</v>
      </c>
    </row>
    <row r="31" spans="2:15" ht="12.95" customHeight="1" x14ac:dyDescent="0.2">
      <c r="B31" s="9"/>
      <c r="C31" s="10"/>
      <c r="D31" s="10"/>
      <c r="E31" s="10"/>
      <c r="F31" s="58"/>
      <c r="G31" s="69"/>
      <c r="H31" s="18"/>
      <c r="I31" s="90"/>
      <c r="J31" s="90"/>
      <c r="K31" s="90"/>
      <c r="L31" s="105"/>
      <c r="M31" s="90"/>
      <c r="N31" s="175"/>
      <c r="O31" s="208" t="str">
        <f t="shared" si="1"/>
        <v/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19" t="s">
        <v>15</v>
      </c>
      <c r="I32" s="120" t="s">
        <v>235</v>
      </c>
      <c r="J32" s="120" t="s">
        <v>235</v>
      </c>
      <c r="K32" s="120" t="s">
        <v>235</v>
      </c>
      <c r="L32" s="161"/>
      <c r="M32" s="120"/>
      <c r="N32" s="173"/>
      <c r="O32" s="208"/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19" t="s">
        <v>24</v>
      </c>
      <c r="I33" s="89">
        <f t="shared" ref="I33:N33" si="12">I8+I12+I15+I28</f>
        <v>419140</v>
      </c>
      <c r="J33" s="89">
        <f t="shared" si="12"/>
        <v>419140</v>
      </c>
      <c r="K33" s="89">
        <f t="shared" si="12"/>
        <v>236539</v>
      </c>
      <c r="L33" s="113">
        <f t="shared" si="12"/>
        <v>0</v>
      </c>
      <c r="M33" s="13">
        <f t="shared" si="12"/>
        <v>0</v>
      </c>
      <c r="N33" s="174">
        <f t="shared" si="12"/>
        <v>0</v>
      </c>
      <c r="O33" s="207">
        <f>IF(J33=0,"",N33/J33*100)</f>
        <v>0</v>
      </c>
    </row>
    <row r="34" spans="2:15" s="1" customFormat="1" ht="12.95" customHeight="1" x14ac:dyDescent="0.25">
      <c r="B34" s="11"/>
      <c r="C34" s="7"/>
      <c r="D34" s="7"/>
      <c r="E34" s="7"/>
      <c r="F34" s="57"/>
      <c r="G34" s="68"/>
      <c r="H34" s="7" t="s">
        <v>16</v>
      </c>
      <c r="I34" s="110"/>
      <c r="J34" s="13"/>
      <c r="K34" s="13"/>
      <c r="L34" s="113"/>
      <c r="M34" s="13"/>
      <c r="N34" s="174"/>
      <c r="O34" s="208" t="str">
        <f>IF(J34=0,"",N34/J34*100)</f>
        <v/>
      </c>
    </row>
    <row r="35" spans="2:15" s="1" customFormat="1" ht="12.95" customHeight="1" x14ac:dyDescent="0.2">
      <c r="B35" s="11"/>
      <c r="C35" s="7"/>
      <c r="D35" s="7"/>
      <c r="E35" s="7"/>
      <c r="F35" s="57"/>
      <c r="G35" s="68"/>
      <c r="H35" s="7" t="s">
        <v>17</v>
      </c>
      <c r="I35" s="22"/>
      <c r="J35" s="22"/>
      <c r="K35" s="22"/>
      <c r="L35" s="112"/>
      <c r="M35" s="22"/>
      <c r="N35" s="175"/>
      <c r="O35" s="208" t="str">
        <f>IF(J35=0,"",N35/J35*100)</f>
        <v/>
      </c>
    </row>
    <row r="36" spans="2:15" ht="12.95" customHeight="1" thickBot="1" x14ac:dyDescent="0.25">
      <c r="B36" s="14"/>
      <c r="C36" s="15"/>
      <c r="D36" s="15"/>
      <c r="E36" s="15"/>
      <c r="F36" s="59"/>
      <c r="G36" s="70"/>
      <c r="H36" s="15"/>
      <c r="I36" s="24"/>
      <c r="J36" s="24"/>
      <c r="K36" s="24"/>
      <c r="L36" s="114"/>
      <c r="M36" s="24"/>
      <c r="N36" s="181"/>
      <c r="O36" s="209"/>
    </row>
    <row r="37" spans="2:15" ht="12.95" customHeight="1" x14ac:dyDescent="0.2">
      <c r="F37" s="60"/>
      <c r="G37" s="71"/>
      <c r="L37" s="197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2.95" customHeight="1" x14ac:dyDescent="0.2">
      <c r="F58" s="60"/>
      <c r="G58" s="71"/>
      <c r="N58" s="97"/>
    </row>
    <row r="59" spans="6:14" ht="12.95" customHeight="1" x14ac:dyDescent="0.2">
      <c r="F59" s="60"/>
      <c r="G59" s="71"/>
      <c r="N59" s="97"/>
    </row>
    <row r="60" spans="6:14" ht="17.100000000000001" customHeight="1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71"/>
      <c r="N72" s="97"/>
    </row>
    <row r="73" spans="6:14" ht="14.25" x14ac:dyDescent="0.2">
      <c r="F73" s="60"/>
      <c r="G73" s="71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ht="14.25" x14ac:dyDescent="0.2">
      <c r="F89" s="60"/>
      <c r="G89" s="60"/>
      <c r="N89" s="97"/>
    </row>
    <row r="90" spans="6:14" ht="14.25" x14ac:dyDescent="0.2">
      <c r="F90" s="60"/>
      <c r="G90" s="60"/>
      <c r="N90" s="97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  <row r="95" spans="6:14" x14ac:dyDescent="0.2">
      <c r="G95" s="60"/>
    </row>
    <row r="96" spans="6:14" x14ac:dyDescent="0.2">
      <c r="G96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B1:S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9" ht="13.5" thickBot="1" x14ac:dyDescent="0.25"/>
    <row r="2" spans="2:19" s="43" customFormat="1" ht="20.100000000000001" customHeight="1" thickTop="1" thickBot="1" x14ac:dyDescent="0.25">
      <c r="B2" s="218" t="s">
        <v>144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9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9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9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9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9" s="2" customFormat="1" ht="12.95" customHeight="1" x14ac:dyDescent="0.25">
      <c r="B7" s="5" t="s">
        <v>37</v>
      </c>
      <c r="C7" s="6" t="s">
        <v>38</v>
      </c>
      <c r="D7" s="6" t="s">
        <v>32</v>
      </c>
      <c r="E7" s="137" t="s">
        <v>167</v>
      </c>
      <c r="F7" s="4"/>
      <c r="G7" s="4"/>
      <c r="H7" s="4"/>
      <c r="I7" s="36"/>
      <c r="J7" s="36"/>
      <c r="K7" s="36"/>
      <c r="L7" s="122"/>
      <c r="M7" s="36"/>
      <c r="N7" s="190"/>
      <c r="O7" s="206"/>
    </row>
    <row r="8" spans="2:19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117">
        <f t="shared" ref="I8:J8" si="0">SUM(I9:I11)</f>
        <v>1527460</v>
      </c>
      <c r="J8" s="117">
        <f t="shared" si="0"/>
        <v>1527460</v>
      </c>
      <c r="K8" s="117">
        <f>SUM(K9:K11)</f>
        <v>785521</v>
      </c>
      <c r="L8" s="159">
        <f>SUM(L9:L11)</f>
        <v>0</v>
      </c>
      <c r="M8" s="117">
        <f>SUM(M9:M11)</f>
        <v>0</v>
      </c>
      <c r="N8" s="179">
        <f>SUM(N9:N11)</f>
        <v>0</v>
      </c>
      <c r="O8" s="207">
        <f t="shared" ref="O8:O30" si="1">IF(J8=0,"",N8/J8*100)</f>
        <v>0</v>
      </c>
    </row>
    <row r="9" spans="2:19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1308720</v>
      </c>
      <c r="J9" s="90">
        <v>1308720</v>
      </c>
      <c r="K9" s="90">
        <v>666811</v>
      </c>
      <c r="L9" s="105"/>
      <c r="M9" s="88"/>
      <c r="N9" s="180">
        <f>SUM(L9:M9)</f>
        <v>0</v>
      </c>
      <c r="O9" s="208">
        <f t="shared" si="1"/>
        <v>0</v>
      </c>
    </row>
    <row r="10" spans="2:19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218740</v>
      </c>
      <c r="J10" s="90">
        <v>218740</v>
      </c>
      <c r="K10" s="90">
        <v>118710</v>
      </c>
      <c r="L10" s="105"/>
      <c r="M10" s="88"/>
      <c r="N10" s="180">
        <f t="shared" ref="N10" si="2">SUM(L10:M10)</f>
        <v>0</v>
      </c>
      <c r="O10" s="208">
        <f t="shared" si="1"/>
        <v>0</v>
      </c>
    </row>
    <row r="11" spans="2:19" ht="12.95" customHeight="1" x14ac:dyDescent="0.2">
      <c r="B11" s="9"/>
      <c r="C11" s="10"/>
      <c r="D11" s="10"/>
      <c r="E11" s="10"/>
      <c r="F11" s="58"/>
      <c r="G11" s="69"/>
      <c r="H11" s="18"/>
      <c r="I11" s="88"/>
      <c r="J11" s="88"/>
      <c r="K11" s="88"/>
      <c r="L11" s="105"/>
      <c r="M11" s="88"/>
      <c r="N11" s="180"/>
      <c r="O11" s="208" t="str">
        <f t="shared" si="1"/>
        <v/>
      </c>
    </row>
    <row r="12" spans="2:19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117">
        <f t="shared" ref="I12:J12" si="3">I13</f>
        <v>138880</v>
      </c>
      <c r="J12" s="117">
        <f t="shared" si="3"/>
        <v>138880</v>
      </c>
      <c r="K12" s="117">
        <f>K13</f>
        <v>70528</v>
      </c>
      <c r="L12" s="159">
        <f t="shared" ref="L12:N12" si="4">L13</f>
        <v>0</v>
      </c>
      <c r="M12" s="117">
        <f t="shared" si="4"/>
        <v>0</v>
      </c>
      <c r="N12" s="179">
        <f t="shared" si="4"/>
        <v>0</v>
      </c>
      <c r="O12" s="207">
        <f t="shared" si="1"/>
        <v>0</v>
      </c>
    </row>
    <row r="13" spans="2:19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8">
        <v>138880</v>
      </c>
      <c r="J13" s="88">
        <v>138880</v>
      </c>
      <c r="K13" s="88">
        <v>70528</v>
      </c>
      <c r="L13" s="105"/>
      <c r="M13" s="88"/>
      <c r="N13" s="180">
        <f>SUM(L13:M13)</f>
        <v>0</v>
      </c>
      <c r="O13" s="208">
        <f t="shared" si="1"/>
        <v>0</v>
      </c>
    </row>
    <row r="14" spans="2:19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  <c r="S14" s="30"/>
    </row>
    <row r="15" spans="2:19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9">
        <f t="shared" ref="I15:J15" si="5">SUM(I16:I24)</f>
        <v>292000</v>
      </c>
      <c r="J15" s="89">
        <f t="shared" si="5"/>
        <v>292000</v>
      </c>
      <c r="K15" s="89">
        <f>SUM(K16:K24)</f>
        <v>120830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9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6000</v>
      </c>
      <c r="J16" s="90">
        <v>6000</v>
      </c>
      <c r="K16" s="90">
        <v>2019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20000</v>
      </c>
      <c r="J17" s="90">
        <v>20000</v>
      </c>
      <c r="K17" s="90">
        <v>6511</v>
      </c>
      <c r="L17" s="105"/>
      <c r="M17" s="90"/>
      <c r="N17" s="180">
        <f t="shared" si="6"/>
        <v>0</v>
      </c>
      <c r="O17" s="208">
        <f t="shared" si="1"/>
        <v>0</v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75000</v>
      </c>
      <c r="J18" s="90">
        <v>75000</v>
      </c>
      <c r="K18" s="90">
        <v>33808</v>
      </c>
      <c r="L18" s="105"/>
      <c r="M18" s="90"/>
      <c r="N18" s="180">
        <f t="shared" si="6"/>
        <v>0</v>
      </c>
      <c r="O18" s="208">
        <f t="shared" si="1"/>
        <v>0</v>
      </c>
    </row>
    <row r="19" spans="2:16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26000</v>
      </c>
      <c r="J19" s="90">
        <v>26000</v>
      </c>
      <c r="K19" s="90">
        <v>10868</v>
      </c>
      <c r="L19" s="105"/>
      <c r="M19" s="90"/>
      <c r="N19" s="180">
        <f t="shared" si="6"/>
        <v>0</v>
      </c>
      <c r="O19" s="208">
        <f t="shared" si="1"/>
        <v>0</v>
      </c>
    </row>
    <row r="20" spans="2:16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15000</v>
      </c>
      <c r="J20" s="90">
        <v>15000</v>
      </c>
      <c r="K20" s="90">
        <v>5446</v>
      </c>
      <c r="L20" s="105"/>
      <c r="M20" s="90"/>
      <c r="N20" s="180">
        <f t="shared" si="6"/>
        <v>0</v>
      </c>
      <c r="O20" s="208">
        <f t="shared" si="1"/>
        <v>0</v>
      </c>
    </row>
    <row r="21" spans="2:16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15000</v>
      </c>
      <c r="J22" s="90">
        <v>15000</v>
      </c>
      <c r="K22" s="90">
        <v>4767</v>
      </c>
      <c r="L22" s="105"/>
      <c r="M22" s="90"/>
      <c r="N22" s="180">
        <f t="shared" si="6"/>
        <v>0</v>
      </c>
      <c r="O22" s="208">
        <f t="shared" si="1"/>
        <v>0</v>
      </c>
    </row>
    <row r="23" spans="2:16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5000</v>
      </c>
      <c r="J23" s="90">
        <v>5000</v>
      </c>
      <c r="K23" s="90">
        <v>385</v>
      </c>
      <c r="L23" s="105"/>
      <c r="M23" s="90"/>
      <c r="N23" s="180">
        <f t="shared" si="6"/>
        <v>0</v>
      </c>
      <c r="O23" s="208">
        <f t="shared" si="1"/>
        <v>0</v>
      </c>
    </row>
    <row r="24" spans="2:16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130000</v>
      </c>
      <c r="J24" s="90">
        <v>130000</v>
      </c>
      <c r="K24" s="90">
        <v>57026</v>
      </c>
      <c r="L24" s="105"/>
      <c r="M24" s="90"/>
      <c r="N24" s="180">
        <f t="shared" si="6"/>
        <v>0</v>
      </c>
      <c r="O24" s="208">
        <f t="shared" si="1"/>
        <v>0</v>
      </c>
      <c r="P24" s="34"/>
    </row>
    <row r="25" spans="2:16" s="1" customFormat="1" ht="12.95" customHeight="1" x14ac:dyDescent="0.2">
      <c r="B25" s="11"/>
      <c r="C25" s="7"/>
      <c r="D25" s="7"/>
      <c r="E25" s="136"/>
      <c r="F25" s="66"/>
      <c r="G25" s="7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6" ht="12.95" customHeight="1" x14ac:dyDescent="0.25">
      <c r="B26" s="9"/>
      <c r="C26" s="10"/>
      <c r="D26" s="10"/>
      <c r="E26" s="10"/>
      <c r="F26" s="58"/>
      <c r="G26" s="69"/>
      <c r="H26" s="18"/>
      <c r="I26" s="89"/>
      <c r="J26" s="89"/>
      <c r="K26" s="89"/>
      <c r="L26" s="159"/>
      <c r="M26" s="89"/>
      <c r="N26" s="174"/>
      <c r="O26" s="208" t="str">
        <f t="shared" si="1"/>
        <v/>
      </c>
    </row>
    <row r="27" spans="2:16" s="1" customFormat="1" ht="12.95" customHeight="1" x14ac:dyDescent="0.25">
      <c r="B27" s="11"/>
      <c r="C27" s="7"/>
      <c r="D27" s="7"/>
      <c r="E27" s="7"/>
      <c r="F27" s="57">
        <v>821000</v>
      </c>
      <c r="G27" s="68"/>
      <c r="H27" s="19" t="s">
        <v>12</v>
      </c>
      <c r="I27" s="89">
        <f t="shared" ref="I27:J27" si="7">I28+I29</f>
        <v>37000</v>
      </c>
      <c r="J27" s="89">
        <f t="shared" si="7"/>
        <v>37000</v>
      </c>
      <c r="K27" s="89">
        <f>K28+K29</f>
        <v>2237</v>
      </c>
      <c r="L27" s="159">
        <f t="shared" ref="L27:N27" si="8">L28+L29</f>
        <v>0</v>
      </c>
      <c r="M27" s="89">
        <f t="shared" si="8"/>
        <v>0</v>
      </c>
      <c r="N27" s="174">
        <f t="shared" si="8"/>
        <v>0</v>
      </c>
      <c r="O27" s="207">
        <f t="shared" si="1"/>
        <v>0</v>
      </c>
    </row>
    <row r="28" spans="2:16" ht="12.95" customHeight="1" x14ac:dyDescent="0.2">
      <c r="B28" s="9"/>
      <c r="C28" s="10"/>
      <c r="D28" s="10"/>
      <c r="E28" s="10"/>
      <c r="F28" s="58">
        <v>821200</v>
      </c>
      <c r="G28" s="69"/>
      <c r="H28" s="18" t="s">
        <v>13</v>
      </c>
      <c r="I28" s="90">
        <v>22000</v>
      </c>
      <c r="J28" s="90">
        <v>22000</v>
      </c>
      <c r="K28" s="90">
        <v>0</v>
      </c>
      <c r="L28" s="105"/>
      <c r="M28" s="90"/>
      <c r="N28" s="180">
        <f t="shared" ref="N28:N29" si="9">SUM(L28:M28)</f>
        <v>0</v>
      </c>
      <c r="O28" s="208">
        <f t="shared" si="1"/>
        <v>0</v>
      </c>
    </row>
    <row r="29" spans="2:16" ht="12.95" customHeight="1" x14ac:dyDescent="0.2">
      <c r="B29" s="9"/>
      <c r="C29" s="10"/>
      <c r="D29" s="10"/>
      <c r="E29" s="10"/>
      <c r="F29" s="58">
        <v>821300</v>
      </c>
      <c r="G29" s="69"/>
      <c r="H29" s="18" t="s">
        <v>14</v>
      </c>
      <c r="I29" s="90">
        <v>15000</v>
      </c>
      <c r="J29" s="90">
        <v>15000</v>
      </c>
      <c r="K29" s="90">
        <v>2237</v>
      </c>
      <c r="L29" s="105"/>
      <c r="M29" s="90"/>
      <c r="N29" s="180">
        <f t="shared" si="9"/>
        <v>0</v>
      </c>
      <c r="O29" s="208">
        <f t="shared" si="1"/>
        <v>0</v>
      </c>
    </row>
    <row r="30" spans="2:16" ht="12.95" customHeight="1" x14ac:dyDescent="0.2">
      <c r="B30" s="9"/>
      <c r="C30" s="10"/>
      <c r="D30" s="10"/>
      <c r="E30" s="10"/>
      <c r="F30" s="58"/>
      <c r="G30" s="69"/>
      <c r="H30" s="18"/>
      <c r="I30" s="90"/>
      <c r="J30" s="90"/>
      <c r="K30" s="90"/>
      <c r="L30" s="105"/>
      <c r="M30" s="90"/>
      <c r="N30" s="175"/>
      <c r="O30" s="208" t="str">
        <f t="shared" si="1"/>
        <v/>
      </c>
    </row>
    <row r="31" spans="2:16" s="1" customFormat="1" ht="12.95" customHeight="1" x14ac:dyDescent="0.25">
      <c r="B31" s="11"/>
      <c r="C31" s="7"/>
      <c r="D31" s="7"/>
      <c r="E31" s="7"/>
      <c r="F31" s="57"/>
      <c r="G31" s="68"/>
      <c r="H31" s="19" t="s">
        <v>15</v>
      </c>
      <c r="I31" s="120" t="s">
        <v>262</v>
      </c>
      <c r="J31" s="120" t="s">
        <v>262</v>
      </c>
      <c r="K31" s="120">
        <v>42</v>
      </c>
      <c r="L31" s="161"/>
      <c r="M31" s="120"/>
      <c r="N31" s="173"/>
      <c r="O31" s="208"/>
    </row>
    <row r="32" spans="2:16" s="1" customFormat="1" ht="12.95" customHeight="1" x14ac:dyDescent="0.25">
      <c r="B32" s="11"/>
      <c r="C32" s="7"/>
      <c r="D32" s="7"/>
      <c r="E32" s="7"/>
      <c r="F32" s="57"/>
      <c r="G32" s="68"/>
      <c r="H32" s="7" t="s">
        <v>24</v>
      </c>
      <c r="I32" s="110">
        <f t="shared" ref="I32:N32" si="10">I8+I12+I15+I27</f>
        <v>1995340</v>
      </c>
      <c r="J32" s="13">
        <f t="shared" si="10"/>
        <v>1995340</v>
      </c>
      <c r="K32" s="13">
        <f t="shared" si="10"/>
        <v>979116</v>
      </c>
      <c r="L32" s="113">
        <f t="shared" si="10"/>
        <v>0</v>
      </c>
      <c r="M32" s="13">
        <f t="shared" si="10"/>
        <v>0</v>
      </c>
      <c r="N32" s="174">
        <f t="shared" si="10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16</v>
      </c>
      <c r="I33" s="110">
        <f t="shared" ref="I33:N33" si="11">I32</f>
        <v>1995340</v>
      </c>
      <c r="J33" s="13">
        <f t="shared" si="11"/>
        <v>1995340</v>
      </c>
      <c r="K33" s="13">
        <f t="shared" ref="K33" si="12">K32</f>
        <v>979116</v>
      </c>
      <c r="L33" s="113">
        <f t="shared" si="11"/>
        <v>0</v>
      </c>
      <c r="M33" s="13">
        <f t="shared" si="11"/>
        <v>0</v>
      </c>
      <c r="N33" s="174">
        <f t="shared" si="11"/>
        <v>0</v>
      </c>
      <c r="O33" s="207">
        <f>IF(J33=0,"",N33/J33*100)</f>
        <v>0</v>
      </c>
    </row>
    <row r="34" spans="2:15" s="1" customFormat="1" ht="12.95" customHeight="1" x14ac:dyDescent="0.2">
      <c r="B34" s="11"/>
      <c r="C34" s="7"/>
      <c r="D34" s="7"/>
      <c r="E34" s="7"/>
      <c r="F34" s="57"/>
      <c r="G34" s="68"/>
      <c r="H34" s="7" t="s">
        <v>17</v>
      </c>
      <c r="I34" s="22"/>
      <c r="J34" s="22"/>
      <c r="K34" s="22"/>
      <c r="L34" s="112"/>
      <c r="M34" s="22"/>
      <c r="N34" s="175"/>
      <c r="O34" s="208"/>
    </row>
    <row r="35" spans="2:15" ht="12.95" customHeight="1" thickBot="1" x14ac:dyDescent="0.25">
      <c r="B35" s="14"/>
      <c r="C35" s="15"/>
      <c r="D35" s="15"/>
      <c r="E35" s="15"/>
      <c r="F35" s="59"/>
      <c r="G35" s="70"/>
      <c r="H35" s="15"/>
      <c r="I35" s="24"/>
      <c r="J35" s="24"/>
      <c r="K35" s="24"/>
      <c r="L35" s="114"/>
      <c r="M35" s="24"/>
      <c r="N35" s="181"/>
      <c r="O35" s="209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B1:O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134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23" t="s">
        <v>119</v>
      </c>
      <c r="M5" s="124" t="s">
        <v>120</v>
      </c>
      <c r="N5" s="191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37</v>
      </c>
      <c r="C7" s="6" t="s">
        <v>39</v>
      </c>
      <c r="D7" s="6" t="s">
        <v>4</v>
      </c>
      <c r="E7" s="137" t="s">
        <v>167</v>
      </c>
      <c r="F7" s="4"/>
      <c r="G7" s="4"/>
      <c r="H7" s="4"/>
      <c r="I7" s="36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48820</v>
      </c>
      <c r="J8" s="89">
        <f t="shared" si="0"/>
        <v>48820</v>
      </c>
      <c r="K8" s="89">
        <f>SUM(K9:K11)</f>
        <v>24518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44240</v>
      </c>
      <c r="J9" s="90">
        <v>44240</v>
      </c>
      <c r="K9" s="90">
        <v>22113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4580</v>
      </c>
      <c r="J10" s="90">
        <v>4580</v>
      </c>
      <c r="K10" s="90">
        <v>2405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4650</v>
      </c>
      <c r="J12" s="89">
        <f t="shared" si="3"/>
        <v>4650</v>
      </c>
      <c r="K12" s="89">
        <f>K13</f>
        <v>2322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4650</v>
      </c>
      <c r="J13" s="90">
        <v>4650</v>
      </c>
      <c r="K13" s="90">
        <v>2322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9">
        <f t="shared" ref="I15:J15" si="5">SUM(I16:I24)</f>
        <v>3000</v>
      </c>
      <c r="J15" s="89">
        <f t="shared" si="5"/>
        <v>3000</v>
      </c>
      <c r="K15" s="89">
        <f>SUM(K16:K24)</f>
        <v>744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8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500</v>
      </c>
      <c r="J16" s="90">
        <v>500</v>
      </c>
      <c r="K16" s="90">
        <v>0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1000</v>
      </c>
      <c r="J18" s="90">
        <v>1000</v>
      </c>
      <c r="K18" s="90">
        <v>336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1000</v>
      </c>
      <c r="J19" s="90">
        <v>1000</v>
      </c>
      <c r="K19" s="90">
        <v>339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90">
        <v>0</v>
      </c>
      <c r="K20" s="90">
        <v>0</v>
      </c>
      <c r="L20" s="105"/>
      <c r="M20" s="90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0</v>
      </c>
      <c r="J22" s="90">
        <v>0</v>
      </c>
      <c r="K22" s="90">
        <v>0</v>
      </c>
      <c r="L22" s="105"/>
      <c r="M22" s="90"/>
      <c r="N22" s="180">
        <f t="shared" si="6"/>
        <v>0</v>
      </c>
      <c r="O22" s="208" t="str">
        <f t="shared" si="1"/>
        <v/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0</v>
      </c>
      <c r="J23" s="90">
        <v>0</v>
      </c>
      <c r="K23" s="90">
        <v>0</v>
      </c>
      <c r="L23" s="105"/>
      <c r="M23" s="90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500</v>
      </c>
      <c r="J24" s="90">
        <v>500</v>
      </c>
      <c r="K24" s="90">
        <v>69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136"/>
      <c r="F25" s="66"/>
      <c r="G25" s="78"/>
      <c r="H25" s="19"/>
      <c r="I25" s="90"/>
      <c r="J25" s="90"/>
      <c r="K25" s="90"/>
      <c r="L25" s="105"/>
      <c r="M25" s="90"/>
      <c r="N25" s="152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1000</v>
      </c>
      <c r="J26" s="89">
        <f t="shared" si="7"/>
        <v>1000</v>
      </c>
      <c r="K26" s="89">
        <f t="shared" ref="K26" si="8">SUM(K27:K28)</f>
        <v>0</v>
      </c>
      <c r="L26" s="159">
        <f t="shared" ref="L26:M26" si="9">SUM(L27:L28)</f>
        <v>0</v>
      </c>
      <c r="M26" s="89">
        <f t="shared" si="9"/>
        <v>0</v>
      </c>
      <c r="N26" s="192">
        <f>SUM(N27:N28)</f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0</v>
      </c>
      <c r="J27" s="90">
        <v>0</v>
      </c>
      <c r="K27" s="90">
        <v>0</v>
      </c>
      <c r="L27" s="105"/>
      <c r="M27" s="90"/>
      <c r="N27" s="180">
        <f t="shared" ref="N27:N28" si="10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1000</v>
      </c>
      <c r="J28" s="90">
        <v>1000</v>
      </c>
      <c r="K28" s="90">
        <v>0</v>
      </c>
      <c r="L28" s="105"/>
      <c r="M28" s="90"/>
      <c r="N28" s="180">
        <f t="shared" si="10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1</v>
      </c>
      <c r="J30" s="89">
        <v>1</v>
      </c>
      <c r="K30" s="89">
        <v>1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1">I8+I12+I15+I26</f>
        <v>57470</v>
      </c>
      <c r="J31" s="13">
        <f t="shared" si="11"/>
        <v>57470</v>
      </c>
      <c r="K31" s="13">
        <f t="shared" si="11"/>
        <v>27584</v>
      </c>
      <c r="L31" s="113">
        <f t="shared" si="11"/>
        <v>0</v>
      </c>
      <c r="M31" s="13">
        <f t="shared" si="11"/>
        <v>0</v>
      </c>
      <c r="N31" s="174">
        <f t="shared" si="11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7"/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3"/>
  <dimension ref="B1:O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135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37</v>
      </c>
      <c r="C7" s="6" t="s">
        <v>39</v>
      </c>
      <c r="D7" s="6" t="s">
        <v>27</v>
      </c>
      <c r="E7" s="137" t="s">
        <v>167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104380</v>
      </c>
      <c r="J8" s="89">
        <f t="shared" si="0"/>
        <v>104380</v>
      </c>
      <c r="K8" s="89">
        <f>SUM(K9:K11)</f>
        <v>52913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90410</v>
      </c>
      <c r="J9" s="90">
        <v>90410</v>
      </c>
      <c r="K9" s="90">
        <v>45357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13970</v>
      </c>
      <c r="J10" s="90">
        <v>13970</v>
      </c>
      <c r="K10" s="90">
        <v>7556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9510</v>
      </c>
      <c r="J12" s="89">
        <f t="shared" si="3"/>
        <v>9510</v>
      </c>
      <c r="K12" s="89">
        <f>K13</f>
        <v>4762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9510</v>
      </c>
      <c r="J13" s="90">
        <v>9510</v>
      </c>
      <c r="K13" s="90">
        <v>4762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5000</v>
      </c>
      <c r="J15" s="91">
        <f t="shared" si="5"/>
        <v>5000</v>
      </c>
      <c r="K15" s="91">
        <f>SUM(K16:K24)</f>
        <v>463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1000</v>
      </c>
      <c r="J16" s="90">
        <v>1000</v>
      </c>
      <c r="K16" s="90">
        <v>0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1000</v>
      </c>
      <c r="J18" s="90">
        <v>1000</v>
      </c>
      <c r="K18" s="90">
        <v>302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1000</v>
      </c>
      <c r="J19" s="90">
        <v>1000</v>
      </c>
      <c r="K19" s="90">
        <v>16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90">
        <v>0</v>
      </c>
      <c r="K20" s="90">
        <v>0</v>
      </c>
      <c r="L20" s="105"/>
      <c r="M20" s="90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1000</v>
      </c>
      <c r="J22" s="90">
        <v>1000</v>
      </c>
      <c r="K22" s="90">
        <v>0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0</v>
      </c>
      <c r="J23" s="90">
        <v>0</v>
      </c>
      <c r="K23" s="90">
        <v>0</v>
      </c>
      <c r="L23" s="105"/>
      <c r="M23" s="90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1000</v>
      </c>
      <c r="J24" s="90">
        <v>1000</v>
      </c>
      <c r="K24" s="90">
        <v>145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136"/>
      <c r="F25" s="66"/>
      <c r="G25" s="7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2000</v>
      </c>
      <c r="J26" s="89">
        <f t="shared" si="7"/>
        <v>2000</v>
      </c>
      <c r="K26" s="89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0</v>
      </c>
      <c r="J27" s="90">
        <v>0</v>
      </c>
      <c r="K27" s="90">
        <v>0</v>
      </c>
      <c r="L27" s="105"/>
      <c r="M27" s="90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2000</v>
      </c>
      <c r="J28" s="90">
        <v>2000</v>
      </c>
      <c r="K28" s="90">
        <v>0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2</v>
      </c>
      <c r="J30" s="89">
        <v>2</v>
      </c>
      <c r="K30" s="89">
        <v>3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120890</v>
      </c>
      <c r="J31" s="13">
        <f t="shared" si="10"/>
        <v>120890</v>
      </c>
      <c r="K31" s="13">
        <f t="shared" si="10"/>
        <v>58138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>
        <f>I31+'11'!I31</f>
        <v>178360</v>
      </c>
      <c r="J32" s="13">
        <f>J31+'11'!J31</f>
        <v>178360</v>
      </c>
      <c r="K32" s="13">
        <f>K31+'11'!K31</f>
        <v>85722</v>
      </c>
      <c r="L32" s="113">
        <f>L31+'11'!L31</f>
        <v>0</v>
      </c>
      <c r="M32" s="13">
        <f>M31+'11'!M31</f>
        <v>0</v>
      </c>
      <c r="N32" s="174">
        <f>N31+'11'!N31</f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/>
      <c r="J33" s="13"/>
      <c r="K33" s="13"/>
      <c r="L33" s="113"/>
      <c r="M33" s="13"/>
      <c r="N33" s="174"/>
      <c r="O33" s="207"/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5"/>
  <dimension ref="B1:O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145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37</v>
      </c>
      <c r="C7" s="6" t="s">
        <v>69</v>
      </c>
      <c r="D7" s="6" t="s">
        <v>4</v>
      </c>
      <c r="E7" s="137" t="s">
        <v>167</v>
      </c>
      <c r="F7" s="4"/>
      <c r="G7" s="4"/>
      <c r="H7" s="4"/>
      <c r="I7" s="36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106180</v>
      </c>
      <c r="J8" s="89">
        <f t="shared" si="0"/>
        <v>106180</v>
      </c>
      <c r="K8" s="89">
        <f>SUM(K9:K11)</f>
        <v>53912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94290</v>
      </c>
      <c r="J9" s="90">
        <v>94290</v>
      </c>
      <c r="K9" s="90">
        <v>47272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11890</v>
      </c>
      <c r="J10" s="90">
        <v>11890</v>
      </c>
      <c r="K10" s="90">
        <v>6640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9900</v>
      </c>
      <c r="J12" s="89">
        <f t="shared" si="3"/>
        <v>9900</v>
      </c>
      <c r="K12" s="89">
        <f>K13</f>
        <v>4964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9900</v>
      </c>
      <c r="J13" s="90">
        <v>9900</v>
      </c>
      <c r="K13" s="90">
        <v>4964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9">
        <f t="shared" ref="I15:J15" si="5">SUM(I16:I24)</f>
        <v>6600</v>
      </c>
      <c r="J15" s="89">
        <f t="shared" si="5"/>
        <v>6600</v>
      </c>
      <c r="K15" s="89">
        <f>SUM(K16:K24)</f>
        <v>1896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1300</v>
      </c>
      <c r="J16" s="90">
        <v>1300</v>
      </c>
      <c r="K16" s="90">
        <v>744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2000</v>
      </c>
      <c r="J18" s="90">
        <v>2000</v>
      </c>
      <c r="K18" s="90">
        <v>674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1000</v>
      </c>
      <c r="J19" s="90">
        <v>1000</v>
      </c>
      <c r="K19" s="90">
        <v>132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90">
        <v>0</v>
      </c>
      <c r="K20" s="90">
        <v>0</v>
      </c>
      <c r="L20" s="105"/>
      <c r="M20" s="90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800</v>
      </c>
      <c r="J22" s="90">
        <v>800</v>
      </c>
      <c r="K22" s="90">
        <v>76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0</v>
      </c>
      <c r="J23" s="90">
        <v>0</v>
      </c>
      <c r="K23" s="90">
        <v>0</v>
      </c>
      <c r="L23" s="105"/>
      <c r="M23" s="90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1500</v>
      </c>
      <c r="J24" s="90">
        <v>1500</v>
      </c>
      <c r="K24" s="90">
        <v>270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136"/>
      <c r="F25" s="66"/>
      <c r="G25" s="7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I27+I28</f>
        <v>1000</v>
      </c>
      <c r="J26" s="89">
        <f t="shared" si="7"/>
        <v>1000</v>
      </c>
      <c r="K26" s="89">
        <f>K27+K28</f>
        <v>0</v>
      </c>
      <c r="L26" s="159">
        <f t="shared" ref="L26:N26" si="8">L27+L28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0</v>
      </c>
      <c r="J27" s="90">
        <v>0</v>
      </c>
      <c r="K27" s="90">
        <v>0</v>
      </c>
      <c r="L27" s="105"/>
      <c r="M27" s="90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1000</v>
      </c>
      <c r="J28" s="90">
        <v>1000</v>
      </c>
      <c r="K28" s="90">
        <v>0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3</v>
      </c>
      <c r="J30" s="89">
        <v>3</v>
      </c>
      <c r="K30" s="89">
        <v>3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123680</v>
      </c>
      <c r="J31" s="13">
        <f t="shared" si="10"/>
        <v>123680</v>
      </c>
      <c r="K31" s="13">
        <f t="shared" si="10"/>
        <v>60772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>
        <f t="shared" ref="I32:J32" si="11">I31</f>
        <v>123680</v>
      </c>
      <c r="J32" s="13">
        <f t="shared" si="11"/>
        <v>123680</v>
      </c>
      <c r="K32" s="13">
        <f t="shared" ref="K32" si="12">K31</f>
        <v>60772</v>
      </c>
      <c r="L32" s="113">
        <f>L31</f>
        <v>0</v>
      </c>
      <c r="M32" s="13">
        <f>M31</f>
        <v>0</v>
      </c>
      <c r="N32" s="174">
        <f>N31</f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/>
      <c r="J33" s="13"/>
      <c r="K33" s="13"/>
      <c r="L33" s="113"/>
      <c r="M33" s="13"/>
      <c r="N33" s="174"/>
      <c r="O33" s="207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5"/>
  <dimension ref="B1:O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230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37</v>
      </c>
      <c r="C7" s="6" t="s">
        <v>84</v>
      </c>
      <c r="D7" s="6" t="s">
        <v>4</v>
      </c>
      <c r="E7" s="137" t="s">
        <v>215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70150</v>
      </c>
      <c r="J8" s="89">
        <f t="shared" si="0"/>
        <v>70150</v>
      </c>
      <c r="K8" s="89">
        <f>SUM(K9:K10)</f>
        <v>35728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58670</v>
      </c>
      <c r="J9" s="90">
        <v>58670</v>
      </c>
      <c r="K9" s="90">
        <v>29460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11480</v>
      </c>
      <c r="J10" s="90">
        <v>11480</v>
      </c>
      <c r="K10" s="90">
        <v>6268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6220</v>
      </c>
      <c r="J12" s="89">
        <f t="shared" si="3"/>
        <v>6220</v>
      </c>
      <c r="K12" s="89">
        <f t="shared" ref="K12:N12" si="4">K13</f>
        <v>3093</v>
      </c>
      <c r="L12" s="159">
        <f t="shared" si="4"/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6220</v>
      </c>
      <c r="J13" s="90">
        <v>6220</v>
      </c>
      <c r="K13" s="90">
        <v>3093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4100</v>
      </c>
      <c r="J15" s="91">
        <f t="shared" si="5"/>
        <v>4100</v>
      </c>
      <c r="K15" s="91">
        <f>SUM(K16:K24)</f>
        <v>452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1000</v>
      </c>
      <c r="J16" s="90">
        <v>1000</v>
      </c>
      <c r="K16" s="90">
        <v>0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600</v>
      </c>
      <c r="J18" s="90">
        <v>600</v>
      </c>
      <c r="K18" s="90">
        <v>250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1000</v>
      </c>
      <c r="J19" s="90">
        <v>1000</v>
      </c>
      <c r="K19" s="90">
        <v>108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90">
        <v>0</v>
      </c>
      <c r="K20" s="90">
        <v>0</v>
      </c>
      <c r="L20" s="105"/>
      <c r="M20" s="90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500</v>
      </c>
      <c r="J22" s="90">
        <v>500</v>
      </c>
      <c r="K22" s="90">
        <v>0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0</v>
      </c>
      <c r="J23" s="90">
        <v>0</v>
      </c>
      <c r="K23" s="90">
        <v>0</v>
      </c>
      <c r="L23" s="105"/>
      <c r="M23" s="90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1000</v>
      </c>
      <c r="J24" s="90">
        <v>1000</v>
      </c>
      <c r="K24" s="90">
        <v>94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8000</v>
      </c>
      <c r="J26" s="89">
        <f t="shared" si="7"/>
        <v>8000</v>
      </c>
      <c r="K26" s="89">
        <f t="shared" ref="K26:N26" si="8">SUM(K27:K28)</f>
        <v>0</v>
      </c>
      <c r="L26" s="159">
        <f t="shared" si="8"/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0</v>
      </c>
      <c r="J27" s="90">
        <v>0</v>
      </c>
      <c r="K27" s="90">
        <v>0</v>
      </c>
      <c r="L27" s="105"/>
      <c r="M27" s="90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8000</v>
      </c>
      <c r="J28" s="90">
        <v>8000</v>
      </c>
      <c r="K28" s="90">
        <v>0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263</v>
      </c>
      <c r="J30" s="120" t="s">
        <v>263</v>
      </c>
      <c r="K30" s="120" t="s">
        <v>246</v>
      </c>
      <c r="L30" s="161"/>
      <c r="M30" s="89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88470</v>
      </c>
      <c r="J31" s="13">
        <f t="shared" si="10"/>
        <v>88470</v>
      </c>
      <c r="K31" s="13">
        <f t="shared" si="10"/>
        <v>39273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>
        <f t="shared" ref="I32:J32" si="11">I31</f>
        <v>88470</v>
      </c>
      <c r="J32" s="13">
        <f t="shared" si="11"/>
        <v>88470</v>
      </c>
      <c r="K32" s="13">
        <f t="shared" ref="K32" si="12">K31</f>
        <v>39273</v>
      </c>
      <c r="L32" s="113">
        <f t="shared" ref="L32:N32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>I32+'13'!I32+'12'!I32+'10'!I33+'9'!I33</f>
        <v>2804990</v>
      </c>
      <c r="J33" s="13">
        <f>J32+'13'!J32+'12'!J32+'10'!J33+'9'!J33</f>
        <v>2804990</v>
      </c>
      <c r="K33" s="13">
        <f>K32+'13'!K32+'12'!K32+'10'!K33+'9'!K33</f>
        <v>1401422</v>
      </c>
      <c r="L33" s="113">
        <f>L32+'13'!L32+'12'!L32+'10'!L33+'9'!L33</f>
        <v>0</v>
      </c>
      <c r="M33" s="13">
        <f>M32+'13'!M32+'12'!M32+'10'!M33+'9'!M33</f>
        <v>0</v>
      </c>
      <c r="N33" s="174">
        <f>N32+'13'!N32+'12'!N32+'10'!N33+'9'!N33</f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J4:J5"/>
    <mergeCell ref="L4:N4"/>
    <mergeCell ref="O4:O5"/>
    <mergeCell ref="H3:I3"/>
    <mergeCell ref="B4:B5"/>
    <mergeCell ref="C4:C5"/>
    <mergeCell ref="D4:D5"/>
    <mergeCell ref="E4:E5"/>
    <mergeCell ref="F4:F5"/>
    <mergeCell ref="G4:G5"/>
    <mergeCell ref="H4:H5"/>
    <mergeCell ref="I4:I5"/>
    <mergeCell ref="K4:K5"/>
  </mergeCells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B1:Q99"/>
  <sheetViews>
    <sheetView topLeftCell="E1" zoomScaleNormal="100" workbookViewId="0">
      <selection activeCell="J25" sqref="J2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136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  <c r="Q2" s="130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40</v>
      </c>
      <c r="C7" s="6" t="s">
        <v>3</v>
      </c>
      <c r="D7" s="6" t="s">
        <v>4</v>
      </c>
      <c r="E7" s="137" t="s">
        <v>168</v>
      </c>
      <c r="F7" s="4"/>
      <c r="G7" s="4"/>
      <c r="H7" s="4"/>
      <c r="I7" s="36"/>
      <c r="J7" s="36"/>
      <c r="K7" s="36"/>
      <c r="L7" s="122"/>
      <c r="M7" s="36"/>
      <c r="N7" s="190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338980</v>
      </c>
      <c r="J8" s="89">
        <f t="shared" si="0"/>
        <v>338980</v>
      </c>
      <c r="K8" s="89">
        <f>SUM(K9:K10)</f>
        <v>172120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38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291020</v>
      </c>
      <c r="J9" s="90">
        <v>291020</v>
      </c>
      <c r="K9" s="90">
        <v>145681</v>
      </c>
      <c r="L9" s="105"/>
      <c r="M9" s="90"/>
      <c r="N9" s="180">
        <f>SUM(L9:M9)</f>
        <v>0</v>
      </c>
      <c r="O9" s="208">
        <f t="shared" si="1"/>
        <v>0</v>
      </c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47960</v>
      </c>
      <c r="J10" s="90">
        <v>47960</v>
      </c>
      <c r="K10" s="90">
        <v>26439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7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30850</v>
      </c>
      <c r="J12" s="89">
        <f t="shared" si="3"/>
        <v>30850</v>
      </c>
      <c r="K12" s="89">
        <f>K13</f>
        <v>15297</v>
      </c>
      <c r="L12" s="159">
        <f t="shared" ref="L12" si="4">L13</f>
        <v>0</v>
      </c>
      <c r="M12" s="89">
        <f t="shared" ref="M12:N12" si="5">M13</f>
        <v>0</v>
      </c>
      <c r="N12" s="179">
        <f t="shared" si="5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30850</v>
      </c>
      <c r="J13" s="90">
        <v>30850</v>
      </c>
      <c r="K13" s="90">
        <v>15297</v>
      </c>
      <c r="L13" s="105"/>
      <c r="M13" s="90"/>
      <c r="N13" s="180">
        <f>SUM(L13:M13)</f>
        <v>0</v>
      </c>
      <c r="O13" s="208">
        <f t="shared" si="1"/>
        <v>0</v>
      </c>
    </row>
    <row r="14" spans="2:17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9">
        <f t="shared" ref="I15:J15" si="6">SUM(I16:I25)</f>
        <v>35350</v>
      </c>
      <c r="J15" s="89">
        <f t="shared" si="6"/>
        <v>105350</v>
      </c>
      <c r="K15" s="89">
        <f>SUM(K16:K25)</f>
        <v>21289</v>
      </c>
      <c r="L15" s="160">
        <f>SUM(L16:L25)</f>
        <v>0</v>
      </c>
      <c r="M15" s="91">
        <f>SUM(M16:M25)</f>
        <v>0</v>
      </c>
      <c r="N15" s="174">
        <f>SUM(N16:N25)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4000</v>
      </c>
      <c r="J16" s="85">
        <v>4000</v>
      </c>
      <c r="K16" s="90">
        <v>2701</v>
      </c>
      <c r="L16" s="105"/>
      <c r="M16" s="90"/>
      <c r="N16" s="180">
        <f t="shared" ref="N16:N25" si="7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85">
        <v>0</v>
      </c>
      <c r="K17" s="90">
        <v>0</v>
      </c>
      <c r="L17" s="105"/>
      <c r="M17" s="90"/>
      <c r="N17" s="180">
        <f t="shared" si="7"/>
        <v>0</v>
      </c>
      <c r="O17" s="208" t="str">
        <f t="shared" si="1"/>
        <v/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3250</v>
      </c>
      <c r="J18" s="85">
        <v>3250</v>
      </c>
      <c r="K18" s="90">
        <v>1389</v>
      </c>
      <c r="L18" s="105"/>
      <c r="M18" s="90"/>
      <c r="N18" s="180">
        <f t="shared" si="7"/>
        <v>0</v>
      </c>
      <c r="O18" s="208">
        <f t="shared" si="1"/>
        <v>0</v>
      </c>
    </row>
    <row r="19" spans="2:16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100</v>
      </c>
      <c r="J19" s="85">
        <v>100</v>
      </c>
      <c r="K19" s="90">
        <v>43</v>
      </c>
      <c r="L19" s="105"/>
      <c r="M19" s="90"/>
      <c r="N19" s="180">
        <f t="shared" si="7"/>
        <v>0</v>
      </c>
      <c r="O19" s="208">
        <f t="shared" si="1"/>
        <v>0</v>
      </c>
    </row>
    <row r="20" spans="2:16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85">
        <v>0</v>
      </c>
      <c r="K20" s="90">
        <v>0</v>
      </c>
      <c r="L20" s="105"/>
      <c r="M20" s="90"/>
      <c r="N20" s="180">
        <f t="shared" si="7"/>
        <v>0</v>
      </c>
      <c r="O20" s="208" t="str">
        <f t="shared" si="1"/>
        <v/>
      </c>
    </row>
    <row r="21" spans="2:16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85">
        <v>0</v>
      </c>
      <c r="K21" s="90">
        <v>0</v>
      </c>
      <c r="L21" s="105"/>
      <c r="M21" s="90"/>
      <c r="N21" s="180">
        <f t="shared" si="7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1000</v>
      </c>
      <c r="J22" s="85">
        <v>1000</v>
      </c>
      <c r="K22" s="90">
        <v>0</v>
      </c>
      <c r="L22" s="105"/>
      <c r="M22" s="90"/>
      <c r="N22" s="180">
        <f t="shared" si="7"/>
        <v>0</v>
      </c>
      <c r="O22" s="208">
        <f t="shared" si="1"/>
        <v>0</v>
      </c>
    </row>
    <row r="23" spans="2:16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0</v>
      </c>
      <c r="J23" s="85">
        <v>0</v>
      </c>
      <c r="K23" s="90">
        <v>0</v>
      </c>
      <c r="L23" s="105"/>
      <c r="M23" s="90"/>
      <c r="N23" s="180">
        <f t="shared" si="7"/>
        <v>0</v>
      </c>
      <c r="O23" s="208" t="str">
        <f t="shared" si="1"/>
        <v/>
      </c>
    </row>
    <row r="24" spans="2:16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22000</v>
      </c>
      <c r="J24" s="85">
        <v>92000</v>
      </c>
      <c r="K24" s="90">
        <v>12294</v>
      </c>
      <c r="L24" s="105"/>
      <c r="M24" s="90"/>
      <c r="N24" s="180">
        <f t="shared" si="7"/>
        <v>0</v>
      </c>
      <c r="O24" s="208">
        <f t="shared" si="1"/>
        <v>0</v>
      </c>
    </row>
    <row r="25" spans="2:16" ht="12.95" customHeight="1" x14ac:dyDescent="0.2">
      <c r="B25" s="9"/>
      <c r="C25" s="10"/>
      <c r="D25" s="10"/>
      <c r="E25" s="10"/>
      <c r="F25" s="58">
        <v>613900</v>
      </c>
      <c r="G25" s="69" t="s">
        <v>97</v>
      </c>
      <c r="H25" s="18" t="s">
        <v>87</v>
      </c>
      <c r="I25" s="90">
        <v>5000</v>
      </c>
      <c r="J25" s="85">
        <v>5000</v>
      </c>
      <c r="K25" s="90">
        <v>4862</v>
      </c>
      <c r="L25" s="105"/>
      <c r="M25" s="90"/>
      <c r="N25" s="180">
        <f t="shared" si="7"/>
        <v>0</v>
      </c>
      <c r="O25" s="208">
        <f t="shared" si="1"/>
        <v>0</v>
      </c>
      <c r="P25" s="129"/>
    </row>
    <row r="26" spans="2:16" ht="12.95" customHeight="1" x14ac:dyDescent="0.25">
      <c r="B26" s="9"/>
      <c r="C26" s="10"/>
      <c r="D26" s="10"/>
      <c r="E26" s="10"/>
      <c r="F26" s="58"/>
      <c r="G26" s="69"/>
      <c r="H26" s="18"/>
      <c r="I26" s="89"/>
      <c r="J26" s="89"/>
      <c r="K26" s="89"/>
      <c r="L26" s="159"/>
      <c r="M26" s="89"/>
      <c r="N26" s="174"/>
      <c r="O26" s="208" t="str">
        <f t="shared" si="1"/>
        <v/>
      </c>
    </row>
    <row r="27" spans="2:16" s="1" customFormat="1" ht="12.95" customHeight="1" x14ac:dyDescent="0.25">
      <c r="B27" s="11"/>
      <c r="C27" s="7"/>
      <c r="D27" s="7"/>
      <c r="E27" s="7"/>
      <c r="F27" s="57">
        <v>614000</v>
      </c>
      <c r="G27" s="68"/>
      <c r="H27" s="19" t="s">
        <v>74</v>
      </c>
      <c r="I27" s="89">
        <f t="shared" ref="I27:J27" si="8">SUM(I28:I29)</f>
        <v>1300000</v>
      </c>
      <c r="J27" s="89">
        <f t="shared" si="8"/>
        <v>1300000</v>
      </c>
      <c r="K27" s="89">
        <f t="shared" ref="K27" si="9">SUM(K28:K29)</f>
        <v>299297</v>
      </c>
      <c r="L27" s="159">
        <f t="shared" ref="L27:N27" si="10">SUM(L28:L29)</f>
        <v>0</v>
      </c>
      <c r="M27" s="89">
        <f t="shared" si="10"/>
        <v>0</v>
      </c>
      <c r="N27" s="174">
        <f t="shared" si="10"/>
        <v>0</v>
      </c>
      <c r="O27" s="207">
        <f t="shared" si="1"/>
        <v>0</v>
      </c>
    </row>
    <row r="28" spans="2:16" s="1" customFormat="1" ht="12.95" customHeight="1" x14ac:dyDescent="0.2">
      <c r="B28" s="11"/>
      <c r="C28" s="7"/>
      <c r="D28" s="27"/>
      <c r="E28" s="27"/>
      <c r="F28" s="62">
        <v>614100</v>
      </c>
      <c r="G28" s="73" t="s">
        <v>125</v>
      </c>
      <c r="H28" s="153" t="s">
        <v>77</v>
      </c>
      <c r="I28" s="90">
        <v>50000</v>
      </c>
      <c r="J28" s="90">
        <v>50000</v>
      </c>
      <c r="K28" s="90">
        <v>50000</v>
      </c>
      <c r="L28" s="105"/>
      <c r="M28" s="90"/>
      <c r="N28" s="180">
        <f>SUM(L28:M28)</f>
        <v>0</v>
      </c>
      <c r="O28" s="208">
        <f t="shared" si="1"/>
        <v>0</v>
      </c>
    </row>
    <row r="29" spans="2:16" s="1" customFormat="1" ht="12.95" customHeight="1" x14ac:dyDescent="0.2">
      <c r="B29" s="11"/>
      <c r="C29" s="7"/>
      <c r="D29" s="27"/>
      <c r="E29" s="27"/>
      <c r="F29" s="62">
        <v>614500</v>
      </c>
      <c r="G29" s="73" t="s">
        <v>98</v>
      </c>
      <c r="H29" s="153" t="s">
        <v>90</v>
      </c>
      <c r="I29" s="90">
        <v>1250000</v>
      </c>
      <c r="J29" s="90">
        <v>1250000</v>
      </c>
      <c r="K29" s="90">
        <v>249297</v>
      </c>
      <c r="L29" s="105"/>
      <c r="M29" s="90"/>
      <c r="N29" s="180">
        <f>SUM(L29:M29)</f>
        <v>0</v>
      </c>
      <c r="O29" s="208">
        <f t="shared" si="1"/>
        <v>0</v>
      </c>
    </row>
    <row r="30" spans="2:16" ht="12.95" customHeight="1" x14ac:dyDescent="0.25">
      <c r="B30" s="9"/>
      <c r="C30" s="10"/>
      <c r="D30" s="10"/>
      <c r="E30" s="10"/>
      <c r="F30" s="58"/>
      <c r="G30" s="69"/>
      <c r="H30" s="18"/>
      <c r="I30" s="89"/>
      <c r="J30" s="89"/>
      <c r="K30" s="89"/>
      <c r="L30" s="159"/>
      <c r="M30" s="89"/>
      <c r="N30" s="174"/>
      <c r="O30" s="208" t="str">
        <f t="shared" si="1"/>
        <v/>
      </c>
    </row>
    <row r="31" spans="2:16" s="1" customFormat="1" ht="12.95" customHeight="1" x14ac:dyDescent="0.25">
      <c r="B31" s="11"/>
      <c r="C31" s="7"/>
      <c r="D31" s="7"/>
      <c r="E31" s="7"/>
      <c r="F31" s="57">
        <v>615000</v>
      </c>
      <c r="G31" s="68"/>
      <c r="H31" s="19" t="s">
        <v>11</v>
      </c>
      <c r="I31" s="89">
        <f t="shared" ref="I31:J31" si="11">SUM(I32:I33)</f>
        <v>1050000</v>
      </c>
      <c r="J31" s="89">
        <f t="shared" si="11"/>
        <v>1050000</v>
      </c>
      <c r="K31" s="89">
        <f t="shared" ref="K31" si="12">SUM(K32:K33)</f>
        <v>0</v>
      </c>
      <c r="L31" s="159">
        <f t="shared" ref="L31:N31" si="13">SUM(L32:L33)</f>
        <v>0</v>
      </c>
      <c r="M31" s="89">
        <f t="shared" si="13"/>
        <v>0</v>
      </c>
      <c r="N31" s="174">
        <f t="shared" si="13"/>
        <v>0</v>
      </c>
      <c r="O31" s="207">
        <f t="shared" si="1"/>
        <v>0</v>
      </c>
    </row>
    <row r="32" spans="2:16" s="1" customFormat="1" ht="27" customHeight="1" x14ac:dyDescent="0.2">
      <c r="B32" s="11"/>
      <c r="C32" s="7"/>
      <c r="D32" s="27"/>
      <c r="E32" s="27"/>
      <c r="F32" s="62">
        <v>615100</v>
      </c>
      <c r="G32" s="73" t="s">
        <v>223</v>
      </c>
      <c r="H32" s="198" t="s">
        <v>242</v>
      </c>
      <c r="I32" s="90">
        <v>200000</v>
      </c>
      <c r="J32" s="90">
        <v>200000</v>
      </c>
      <c r="K32" s="90">
        <v>0</v>
      </c>
      <c r="L32" s="105"/>
      <c r="M32" s="90"/>
      <c r="N32" s="180">
        <f>SUM(L32:M32)</f>
        <v>0</v>
      </c>
      <c r="O32" s="208">
        <f t="shared" si="1"/>
        <v>0</v>
      </c>
    </row>
    <row r="33" spans="2:15" s="1" customFormat="1" ht="12.95" customHeight="1" x14ac:dyDescent="0.2">
      <c r="B33" s="11"/>
      <c r="C33" s="7"/>
      <c r="D33" s="27"/>
      <c r="E33" s="27"/>
      <c r="F33" s="62">
        <v>615500</v>
      </c>
      <c r="G33" s="73" t="s">
        <v>126</v>
      </c>
      <c r="H33" s="153" t="s">
        <v>149</v>
      </c>
      <c r="I33" s="90">
        <v>850000</v>
      </c>
      <c r="J33" s="90">
        <v>850000</v>
      </c>
      <c r="K33" s="90">
        <v>0</v>
      </c>
      <c r="L33" s="105"/>
      <c r="M33" s="90"/>
      <c r="N33" s="180">
        <f>SUM(L33:M33)</f>
        <v>0</v>
      </c>
      <c r="O33" s="208">
        <f t="shared" si="1"/>
        <v>0</v>
      </c>
    </row>
    <row r="34" spans="2:15" ht="12.95" customHeight="1" x14ac:dyDescent="0.2">
      <c r="B34" s="9"/>
      <c r="C34" s="10"/>
      <c r="D34" s="10"/>
      <c r="E34" s="10"/>
      <c r="F34" s="58"/>
      <c r="G34" s="69"/>
      <c r="H34" s="18"/>
      <c r="I34" s="90"/>
      <c r="J34" s="90"/>
      <c r="K34" s="90"/>
      <c r="L34" s="105"/>
      <c r="M34" s="90"/>
      <c r="N34" s="175"/>
      <c r="O34" s="208" t="str">
        <f t="shared" si="1"/>
        <v/>
      </c>
    </row>
    <row r="35" spans="2:15" ht="12.95" customHeight="1" x14ac:dyDescent="0.25">
      <c r="B35" s="11"/>
      <c r="C35" s="7"/>
      <c r="D35" s="7"/>
      <c r="E35" s="7"/>
      <c r="F35" s="57">
        <v>821000</v>
      </c>
      <c r="G35" s="68"/>
      <c r="H35" s="19" t="s">
        <v>12</v>
      </c>
      <c r="I35" s="89">
        <f t="shared" ref="I35:J35" si="14">SUM(I36:I37)</f>
        <v>5000</v>
      </c>
      <c r="J35" s="89">
        <f t="shared" si="14"/>
        <v>5000</v>
      </c>
      <c r="K35" s="89">
        <f>SUM(K36:K37)</f>
        <v>0</v>
      </c>
      <c r="L35" s="159">
        <f t="shared" ref="L35:N35" si="15">SUM(L36:L37)</f>
        <v>0</v>
      </c>
      <c r="M35" s="89">
        <f t="shared" si="15"/>
        <v>0</v>
      </c>
      <c r="N35" s="174">
        <f t="shared" si="15"/>
        <v>0</v>
      </c>
      <c r="O35" s="207">
        <f t="shared" si="1"/>
        <v>0</v>
      </c>
    </row>
    <row r="36" spans="2:15" ht="12.95" customHeight="1" x14ac:dyDescent="0.2">
      <c r="B36" s="9"/>
      <c r="C36" s="10"/>
      <c r="D36" s="10"/>
      <c r="E36" s="10"/>
      <c r="F36" s="58">
        <v>821200</v>
      </c>
      <c r="G36" s="69"/>
      <c r="H36" s="18" t="s">
        <v>13</v>
      </c>
      <c r="I36" s="90">
        <v>0</v>
      </c>
      <c r="J36" s="90">
        <v>0</v>
      </c>
      <c r="K36" s="90">
        <v>0</v>
      </c>
      <c r="L36" s="105"/>
      <c r="M36" s="90"/>
      <c r="N36" s="180">
        <f t="shared" ref="N36:N37" si="16">SUM(L36:M36)</f>
        <v>0</v>
      </c>
      <c r="O36" s="208" t="str">
        <f t="shared" si="1"/>
        <v/>
      </c>
    </row>
    <row r="37" spans="2:15" ht="12.95" customHeight="1" x14ac:dyDescent="0.2">
      <c r="B37" s="9"/>
      <c r="C37" s="10"/>
      <c r="D37" s="10"/>
      <c r="E37" s="10"/>
      <c r="F37" s="58">
        <v>821300</v>
      </c>
      <c r="G37" s="69"/>
      <c r="H37" s="18" t="s">
        <v>14</v>
      </c>
      <c r="I37" s="90">
        <v>5000</v>
      </c>
      <c r="J37" s="90">
        <v>5000</v>
      </c>
      <c r="K37" s="90">
        <v>0</v>
      </c>
      <c r="L37" s="105"/>
      <c r="M37" s="90"/>
      <c r="N37" s="180">
        <f t="shared" si="16"/>
        <v>0</v>
      </c>
      <c r="O37" s="208">
        <f t="shared" si="1"/>
        <v>0</v>
      </c>
    </row>
    <row r="38" spans="2:15" ht="12.95" customHeight="1" x14ac:dyDescent="0.2">
      <c r="B38" s="9"/>
      <c r="C38" s="10"/>
      <c r="D38" s="10"/>
      <c r="E38" s="10"/>
      <c r="F38" s="58"/>
      <c r="G38" s="69"/>
      <c r="H38" s="18"/>
      <c r="I38" s="90"/>
      <c r="J38" s="90"/>
      <c r="K38" s="90"/>
      <c r="L38" s="105"/>
      <c r="M38" s="90"/>
      <c r="N38" s="175"/>
      <c r="O38" s="208" t="str">
        <f t="shared" si="1"/>
        <v/>
      </c>
    </row>
    <row r="39" spans="2:15" ht="12.95" customHeight="1" x14ac:dyDescent="0.25">
      <c r="B39" s="11"/>
      <c r="C39" s="7"/>
      <c r="D39" s="7"/>
      <c r="E39" s="7"/>
      <c r="F39" s="57"/>
      <c r="G39" s="68"/>
      <c r="H39" s="19" t="s">
        <v>15</v>
      </c>
      <c r="I39" s="120" t="s">
        <v>253</v>
      </c>
      <c r="J39" s="120" t="s">
        <v>253</v>
      </c>
      <c r="K39" s="120" t="s">
        <v>253</v>
      </c>
      <c r="L39" s="161"/>
      <c r="M39" s="89"/>
      <c r="N39" s="173"/>
      <c r="O39" s="208"/>
    </row>
    <row r="40" spans="2:15" ht="12.95" customHeight="1" x14ac:dyDescent="0.25">
      <c r="B40" s="11"/>
      <c r="C40" s="7"/>
      <c r="D40" s="7"/>
      <c r="E40" s="7"/>
      <c r="F40" s="57"/>
      <c r="G40" s="68"/>
      <c r="H40" s="7" t="s">
        <v>24</v>
      </c>
      <c r="I40" s="13">
        <f t="shared" ref="I40:N40" si="17">I8+I12+I15+I27+I31+I35</f>
        <v>2760180</v>
      </c>
      <c r="J40" s="13">
        <f t="shared" si="17"/>
        <v>2830180</v>
      </c>
      <c r="K40" s="13">
        <f t="shared" si="17"/>
        <v>508003</v>
      </c>
      <c r="L40" s="113">
        <f t="shared" si="17"/>
        <v>0</v>
      </c>
      <c r="M40" s="13">
        <f t="shared" si="17"/>
        <v>0</v>
      </c>
      <c r="N40" s="174">
        <f t="shared" si="17"/>
        <v>0</v>
      </c>
      <c r="O40" s="207">
        <f>IF(J40=0,"",N40/J40*100)</f>
        <v>0</v>
      </c>
    </row>
    <row r="41" spans="2:15" ht="12.95" customHeight="1" x14ac:dyDescent="0.25">
      <c r="B41" s="11"/>
      <c r="C41" s="7"/>
      <c r="D41" s="7"/>
      <c r="E41" s="7"/>
      <c r="F41" s="57"/>
      <c r="G41" s="68"/>
      <c r="H41" s="7" t="s">
        <v>16</v>
      </c>
      <c r="I41" s="13">
        <f t="shared" ref="I41:J42" si="18">I40</f>
        <v>2760180</v>
      </c>
      <c r="J41" s="13">
        <f t="shared" si="18"/>
        <v>2830180</v>
      </c>
      <c r="K41" s="13">
        <f t="shared" ref="K41" si="19">K40</f>
        <v>508003</v>
      </c>
      <c r="L41" s="113">
        <f t="shared" ref="L41:N42" si="20">L40</f>
        <v>0</v>
      </c>
      <c r="M41" s="13">
        <f t="shared" si="20"/>
        <v>0</v>
      </c>
      <c r="N41" s="174">
        <f t="shared" si="20"/>
        <v>0</v>
      </c>
      <c r="O41" s="207">
        <f>IF(J41=0,"",N41/J41*100)</f>
        <v>0</v>
      </c>
    </row>
    <row r="42" spans="2:15" s="1" customFormat="1" ht="12.95" customHeight="1" x14ac:dyDescent="0.25">
      <c r="B42" s="11"/>
      <c r="C42" s="7"/>
      <c r="D42" s="7"/>
      <c r="E42" s="7"/>
      <c r="F42" s="57"/>
      <c r="G42" s="68"/>
      <c r="H42" s="7" t="s">
        <v>17</v>
      </c>
      <c r="I42" s="13">
        <f t="shared" si="18"/>
        <v>2760180</v>
      </c>
      <c r="J42" s="13">
        <f t="shared" si="18"/>
        <v>2830180</v>
      </c>
      <c r="K42" s="13">
        <f t="shared" ref="K42" si="21">K41</f>
        <v>508003</v>
      </c>
      <c r="L42" s="113">
        <f t="shared" si="20"/>
        <v>0</v>
      </c>
      <c r="M42" s="13">
        <f t="shared" si="20"/>
        <v>0</v>
      </c>
      <c r="N42" s="174">
        <f t="shared" si="20"/>
        <v>0</v>
      </c>
      <c r="O42" s="207">
        <f>IF(J42=0,"",N42/J42*100)</f>
        <v>0</v>
      </c>
    </row>
    <row r="43" spans="2:15" s="1" customFormat="1" ht="12.95" customHeight="1" thickBot="1" x14ac:dyDescent="0.25">
      <c r="B43" s="14"/>
      <c r="C43" s="15"/>
      <c r="D43" s="15"/>
      <c r="E43" s="15"/>
      <c r="F43" s="59"/>
      <c r="G43" s="70"/>
      <c r="H43" s="15"/>
      <c r="I43" s="24"/>
      <c r="J43" s="24"/>
      <c r="K43" s="24"/>
      <c r="L43" s="114"/>
      <c r="M43" s="24"/>
      <c r="N43" s="181"/>
      <c r="O43" s="209"/>
    </row>
    <row r="44" spans="2:15" s="1" customFormat="1" ht="12.95" customHeight="1" x14ac:dyDescent="0.2">
      <c r="B44" s="8"/>
      <c r="C44" s="8"/>
      <c r="D44" s="8"/>
      <c r="E44" s="8"/>
      <c r="F44" s="60"/>
      <c r="G44" s="71"/>
      <c r="H44" s="8"/>
      <c r="I44" s="30"/>
      <c r="J44" s="30"/>
      <c r="K44" s="30"/>
      <c r="L44" s="197"/>
      <c r="M44" s="30"/>
      <c r="N44" s="97"/>
      <c r="O44" s="80"/>
    </row>
    <row r="45" spans="2:15" s="1" customFormat="1" ht="12.95" customHeight="1" x14ac:dyDescent="0.2">
      <c r="B45" s="8"/>
      <c r="C45" s="8"/>
      <c r="D45" s="8"/>
      <c r="E45" s="8"/>
      <c r="F45" s="60"/>
      <c r="G45" s="71"/>
      <c r="H45" s="8"/>
      <c r="I45" s="30"/>
      <c r="J45" s="30"/>
      <c r="K45" s="30"/>
      <c r="L45" s="30"/>
      <c r="M45" s="30"/>
      <c r="N45" s="97"/>
      <c r="O45" s="80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2.95" customHeight="1" x14ac:dyDescent="0.2">
      <c r="F58" s="60"/>
      <c r="G58" s="71"/>
      <c r="N58" s="97"/>
    </row>
    <row r="59" spans="6:14" ht="12.95" customHeight="1" x14ac:dyDescent="0.2">
      <c r="F59" s="60"/>
      <c r="G59" s="71"/>
      <c r="N59" s="97"/>
    </row>
    <row r="60" spans="6:14" ht="12.95" customHeight="1" x14ac:dyDescent="0.2">
      <c r="F60" s="60"/>
      <c r="G60" s="71"/>
      <c r="N60" s="97"/>
    </row>
    <row r="61" spans="6:14" ht="12.95" customHeight="1" x14ac:dyDescent="0.2">
      <c r="F61" s="60"/>
      <c r="G61" s="71"/>
      <c r="N61" s="97"/>
    </row>
    <row r="62" spans="6:14" ht="12.95" customHeight="1" x14ac:dyDescent="0.2">
      <c r="F62" s="60"/>
      <c r="G62" s="71"/>
      <c r="N62" s="97"/>
    </row>
    <row r="63" spans="6:14" ht="17.100000000000001" customHeight="1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71"/>
      <c r="N72" s="97"/>
    </row>
    <row r="73" spans="6:14" ht="14.25" x14ac:dyDescent="0.2">
      <c r="F73" s="60"/>
      <c r="G73" s="71"/>
      <c r="N73" s="97"/>
    </row>
    <row r="74" spans="6:14" ht="14.25" x14ac:dyDescent="0.2">
      <c r="F74" s="60"/>
      <c r="G74" s="71"/>
      <c r="N74" s="97"/>
    </row>
    <row r="75" spans="6:14" ht="14.25" x14ac:dyDescent="0.2">
      <c r="F75" s="60"/>
      <c r="G75" s="71"/>
      <c r="N75" s="97"/>
    </row>
    <row r="76" spans="6:14" ht="14.25" x14ac:dyDescent="0.2">
      <c r="F76" s="60"/>
      <c r="G76" s="71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ht="14.25" x14ac:dyDescent="0.2">
      <c r="F89" s="60"/>
      <c r="G89" s="60"/>
      <c r="N89" s="97"/>
    </row>
    <row r="90" spans="6:14" ht="14.25" x14ac:dyDescent="0.2">
      <c r="F90" s="60"/>
      <c r="G90" s="60"/>
      <c r="N90" s="97"/>
    </row>
    <row r="91" spans="6:14" ht="14.25" x14ac:dyDescent="0.2">
      <c r="F91" s="60"/>
      <c r="G91" s="60"/>
      <c r="N91" s="97"/>
    </row>
    <row r="92" spans="6:14" ht="14.25" x14ac:dyDescent="0.2">
      <c r="F92" s="60"/>
      <c r="G92" s="60"/>
      <c r="N92" s="97"/>
    </row>
    <row r="93" spans="6:14" ht="14.25" x14ac:dyDescent="0.2">
      <c r="F93" s="60"/>
      <c r="G93" s="60"/>
      <c r="N93" s="97"/>
    </row>
    <row r="94" spans="6:14" x14ac:dyDescent="0.2">
      <c r="G94" s="60"/>
    </row>
    <row r="95" spans="6:14" x14ac:dyDescent="0.2">
      <c r="G95" s="60"/>
    </row>
    <row r="96" spans="6:14" x14ac:dyDescent="0.2">
      <c r="G96" s="60"/>
    </row>
    <row r="97" spans="7:7" x14ac:dyDescent="0.2">
      <c r="G97" s="60"/>
    </row>
    <row r="98" spans="7:7" x14ac:dyDescent="0.2">
      <c r="G98" s="60"/>
    </row>
    <row r="99" spans="7:7" x14ac:dyDescent="0.2">
      <c r="G99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B1:S94"/>
  <sheetViews>
    <sheetView topLeftCell="F1" zoomScaleNormal="100" workbookViewId="0">
      <selection activeCell="J31" sqref="J31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" width="11" style="8" bestFit="1" customWidth="1"/>
    <col min="17" max="16384" width="9.140625" style="8"/>
  </cols>
  <sheetData>
    <row r="1" spans="2:19" ht="13.5" thickBot="1" x14ac:dyDescent="0.25"/>
    <row r="2" spans="2:19" s="43" customFormat="1" ht="20.100000000000001" customHeight="1" thickTop="1" thickBot="1" x14ac:dyDescent="0.25">
      <c r="B2" s="218" t="s">
        <v>137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9" s="1" customFormat="1" ht="8.1" customHeight="1" thickTop="1" thickBot="1" x14ac:dyDescent="0.25">
      <c r="F3" s="2"/>
      <c r="G3" s="2"/>
      <c r="H3" s="221"/>
      <c r="I3" s="221"/>
      <c r="J3" s="50"/>
      <c r="K3" s="50"/>
      <c r="L3" s="92"/>
      <c r="M3" s="92"/>
      <c r="N3" s="92"/>
      <c r="O3" s="79"/>
      <c r="P3" s="93"/>
    </row>
    <row r="4" spans="2:19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1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9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42"/>
      <c r="K5" s="238"/>
      <c r="L5" s="116" t="s">
        <v>119</v>
      </c>
      <c r="M5" s="95" t="s">
        <v>120</v>
      </c>
      <c r="N5" s="172" t="s">
        <v>83</v>
      </c>
      <c r="O5" s="235"/>
    </row>
    <row r="6" spans="2:19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9" s="2" customFormat="1" ht="12.95" customHeight="1" x14ac:dyDescent="0.25">
      <c r="B7" s="5" t="s">
        <v>41</v>
      </c>
      <c r="C7" s="6" t="s">
        <v>3</v>
      </c>
      <c r="D7" s="6" t="s">
        <v>4</v>
      </c>
      <c r="E7" s="137" t="s">
        <v>169</v>
      </c>
      <c r="F7" s="4"/>
      <c r="G7" s="4"/>
      <c r="H7" s="4"/>
      <c r="I7" s="109"/>
      <c r="J7" s="109"/>
      <c r="K7" s="109"/>
      <c r="L7" s="3"/>
      <c r="M7" s="4"/>
      <c r="N7" s="178"/>
      <c r="O7" s="206"/>
    </row>
    <row r="8" spans="2:19" s="2" customFormat="1" ht="12.95" customHeight="1" x14ac:dyDescent="0.25">
      <c r="B8" s="5"/>
      <c r="C8" s="6"/>
      <c r="D8" s="6"/>
      <c r="E8" s="6"/>
      <c r="F8" s="57">
        <v>600000</v>
      </c>
      <c r="G8" s="68"/>
      <c r="H8" s="143" t="s">
        <v>30</v>
      </c>
      <c r="I8" s="120">
        <f t="shared" ref="I8:J8" si="0">I9</f>
        <v>15000</v>
      </c>
      <c r="J8" s="120">
        <f t="shared" si="0"/>
        <v>15000</v>
      </c>
      <c r="K8" s="120">
        <f>K9</f>
        <v>8900</v>
      </c>
      <c r="L8" s="161">
        <f t="shared" ref="L8:N8" si="1">L9</f>
        <v>0</v>
      </c>
      <c r="M8" s="120">
        <f t="shared" si="1"/>
        <v>0</v>
      </c>
      <c r="N8" s="173">
        <f t="shared" si="1"/>
        <v>0</v>
      </c>
      <c r="O8" s="207">
        <f t="shared" ref="O8:O46" si="2">IF(J8=0,"",N8/J8*100)</f>
        <v>0</v>
      </c>
    </row>
    <row r="9" spans="2:19" s="2" customFormat="1" ht="12.95" customHeight="1" x14ac:dyDescent="0.2">
      <c r="B9" s="5"/>
      <c r="C9" s="6"/>
      <c r="D9" s="6"/>
      <c r="E9" s="6"/>
      <c r="F9" s="58">
        <v>600000</v>
      </c>
      <c r="G9" s="69"/>
      <c r="H9" s="144" t="s">
        <v>20</v>
      </c>
      <c r="I9" s="87">
        <v>15000</v>
      </c>
      <c r="J9" s="87">
        <v>15000</v>
      </c>
      <c r="K9" s="87">
        <v>8900</v>
      </c>
      <c r="L9" s="104"/>
      <c r="M9" s="87"/>
      <c r="N9" s="175">
        <f>SUM(L9:M9)</f>
        <v>0</v>
      </c>
      <c r="O9" s="208">
        <f t="shared" si="2"/>
        <v>0</v>
      </c>
    </row>
    <row r="10" spans="2:19" s="2" customFormat="1" ht="12.95" customHeight="1" x14ac:dyDescent="0.2">
      <c r="B10" s="5"/>
      <c r="C10" s="6"/>
      <c r="D10" s="6"/>
      <c r="E10" s="6"/>
      <c r="F10" s="57"/>
      <c r="G10" s="68"/>
      <c r="H10" s="109"/>
      <c r="I10" s="87"/>
      <c r="J10" s="87"/>
      <c r="K10" s="87"/>
      <c r="L10" s="104"/>
      <c r="M10" s="87"/>
      <c r="N10" s="175"/>
      <c r="O10" s="208" t="str">
        <f t="shared" si="2"/>
        <v/>
      </c>
    </row>
    <row r="11" spans="2:19" s="1" customFormat="1" ht="12.95" customHeight="1" x14ac:dyDescent="0.25">
      <c r="B11" s="11"/>
      <c r="C11" s="7"/>
      <c r="D11" s="7"/>
      <c r="E11" s="7"/>
      <c r="F11" s="57">
        <v>611000</v>
      </c>
      <c r="G11" s="68"/>
      <c r="H11" s="19" t="s">
        <v>58</v>
      </c>
      <c r="I11" s="89">
        <f t="shared" ref="I11:J11" si="3">SUM(I12:I13)</f>
        <v>643460</v>
      </c>
      <c r="J11" s="89">
        <f t="shared" si="3"/>
        <v>643460</v>
      </c>
      <c r="K11" s="89">
        <f>SUM(K12:K13)</f>
        <v>305100</v>
      </c>
      <c r="L11" s="159">
        <f>SUM(L12:L13)</f>
        <v>0</v>
      </c>
      <c r="M11" s="89">
        <f>SUM(M12:M13)</f>
        <v>0</v>
      </c>
      <c r="N11" s="179">
        <f>SUM(N12:N13)</f>
        <v>0</v>
      </c>
      <c r="O11" s="207">
        <f t="shared" si="2"/>
        <v>0</v>
      </c>
    </row>
    <row r="12" spans="2:19" ht="12.95" customHeight="1" x14ac:dyDescent="0.2">
      <c r="B12" s="9"/>
      <c r="C12" s="10"/>
      <c r="D12" s="10"/>
      <c r="E12" s="10"/>
      <c r="F12" s="58">
        <v>611100</v>
      </c>
      <c r="G12" s="69"/>
      <c r="H12" s="18" t="s">
        <v>70</v>
      </c>
      <c r="I12" s="90">
        <v>539260</v>
      </c>
      <c r="J12" s="90">
        <v>539260</v>
      </c>
      <c r="K12" s="90">
        <v>257095</v>
      </c>
      <c r="L12" s="105"/>
      <c r="M12" s="90"/>
      <c r="N12" s="175">
        <f t="shared" ref="N12:N13" si="4">SUM(L12:M12)</f>
        <v>0</v>
      </c>
      <c r="O12" s="208">
        <f t="shared" si="2"/>
        <v>0</v>
      </c>
    </row>
    <row r="13" spans="2:19" ht="12.95" customHeight="1" x14ac:dyDescent="0.2">
      <c r="B13" s="9"/>
      <c r="C13" s="10"/>
      <c r="D13" s="10"/>
      <c r="E13" s="10"/>
      <c r="F13" s="58">
        <v>611200</v>
      </c>
      <c r="G13" s="69"/>
      <c r="H13" s="18" t="s">
        <v>71</v>
      </c>
      <c r="I13" s="87">
        <v>104200</v>
      </c>
      <c r="J13" s="87">
        <v>104200</v>
      </c>
      <c r="K13" s="87">
        <v>48005</v>
      </c>
      <c r="L13" s="104"/>
      <c r="M13" s="87"/>
      <c r="N13" s="175">
        <f t="shared" si="4"/>
        <v>0</v>
      </c>
      <c r="O13" s="208">
        <f t="shared" si="2"/>
        <v>0</v>
      </c>
      <c r="S13" s="129"/>
    </row>
    <row r="14" spans="2:19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80"/>
      <c r="O14" s="208" t="str">
        <f t="shared" si="2"/>
        <v/>
      </c>
    </row>
    <row r="15" spans="2:19" s="1" customFormat="1" ht="12.95" customHeight="1" x14ac:dyDescent="0.25">
      <c r="B15" s="11"/>
      <c r="C15" s="7"/>
      <c r="D15" s="7"/>
      <c r="E15" s="7"/>
      <c r="F15" s="57">
        <v>612000</v>
      </c>
      <c r="G15" s="68"/>
      <c r="H15" s="19" t="s">
        <v>57</v>
      </c>
      <c r="I15" s="89">
        <f t="shared" ref="I15:J15" si="5">I16+I17</f>
        <v>56630</v>
      </c>
      <c r="J15" s="89">
        <f t="shared" si="5"/>
        <v>56630</v>
      </c>
      <c r="K15" s="89">
        <f>K16+K17</f>
        <v>26995</v>
      </c>
      <c r="L15" s="159">
        <f t="shared" ref="L15:N15" si="6">L16+L17</f>
        <v>0</v>
      </c>
      <c r="M15" s="89">
        <f t="shared" si="6"/>
        <v>0</v>
      </c>
      <c r="N15" s="179">
        <f t="shared" si="6"/>
        <v>0</v>
      </c>
      <c r="O15" s="207">
        <f t="shared" si="2"/>
        <v>0</v>
      </c>
    </row>
    <row r="16" spans="2:19" ht="12.95" customHeight="1" x14ac:dyDescent="0.2">
      <c r="B16" s="9"/>
      <c r="C16" s="10"/>
      <c r="D16" s="10"/>
      <c r="E16" s="10"/>
      <c r="F16" s="58">
        <v>612100</v>
      </c>
      <c r="G16" s="69"/>
      <c r="H16" s="146" t="s">
        <v>5</v>
      </c>
      <c r="I16" s="87">
        <v>56630</v>
      </c>
      <c r="J16" s="87">
        <v>56630</v>
      </c>
      <c r="K16" s="87">
        <v>26995</v>
      </c>
      <c r="L16" s="104"/>
      <c r="M16" s="87"/>
      <c r="N16" s="175">
        <f>SUM(L16:M16)</f>
        <v>0</v>
      </c>
      <c r="O16" s="208">
        <f t="shared" si="2"/>
        <v>0</v>
      </c>
    </row>
    <row r="17" spans="2:16" ht="12.95" customHeight="1" x14ac:dyDescent="0.2">
      <c r="B17" s="9"/>
      <c r="C17" s="10"/>
      <c r="D17" s="10"/>
      <c r="E17" s="10"/>
      <c r="F17" s="58"/>
      <c r="G17" s="69"/>
      <c r="H17" s="18"/>
      <c r="I17" s="87"/>
      <c r="J17" s="87"/>
      <c r="K17" s="87"/>
      <c r="L17" s="104"/>
      <c r="M17" s="87"/>
      <c r="N17" s="175"/>
      <c r="O17" s="208" t="str">
        <f t="shared" si="2"/>
        <v/>
      </c>
    </row>
    <row r="18" spans="2:16" s="1" customFormat="1" ht="12.95" customHeight="1" x14ac:dyDescent="0.25">
      <c r="B18" s="11"/>
      <c r="C18" s="7"/>
      <c r="D18" s="7"/>
      <c r="E18" s="7"/>
      <c r="F18" s="57">
        <v>613000</v>
      </c>
      <c r="G18" s="68"/>
      <c r="H18" s="19" t="s">
        <v>59</v>
      </c>
      <c r="I18" s="89">
        <f t="shared" ref="I18:J18" si="7">SUM(I19:I28)</f>
        <v>220380</v>
      </c>
      <c r="J18" s="89">
        <f t="shared" si="7"/>
        <v>220380</v>
      </c>
      <c r="K18" s="89">
        <f>SUM(K19:K28)</f>
        <v>46460</v>
      </c>
      <c r="L18" s="160">
        <f>SUM(L19:L28)</f>
        <v>0</v>
      </c>
      <c r="M18" s="91">
        <f>SUM(M19:M28)</f>
        <v>0</v>
      </c>
      <c r="N18" s="174">
        <f>SUM(N19:N28)</f>
        <v>0</v>
      </c>
      <c r="O18" s="207">
        <f t="shared" si="2"/>
        <v>0</v>
      </c>
    </row>
    <row r="19" spans="2:16" ht="12.95" customHeight="1" x14ac:dyDescent="0.2">
      <c r="B19" s="9"/>
      <c r="C19" s="10"/>
      <c r="D19" s="10"/>
      <c r="E19" s="10"/>
      <c r="F19" s="58">
        <v>613100</v>
      </c>
      <c r="G19" s="69"/>
      <c r="H19" s="18" t="s">
        <v>6</v>
      </c>
      <c r="I19" s="87">
        <v>7000</v>
      </c>
      <c r="J19" s="87">
        <v>7000</v>
      </c>
      <c r="K19" s="87">
        <v>1402</v>
      </c>
      <c r="L19" s="104"/>
      <c r="M19" s="87"/>
      <c r="N19" s="175">
        <f t="shared" ref="N19:N28" si="8">SUM(L19:M19)</f>
        <v>0</v>
      </c>
      <c r="O19" s="208">
        <f t="shared" si="2"/>
        <v>0</v>
      </c>
    </row>
    <row r="20" spans="2:16" ht="12.95" customHeight="1" x14ac:dyDescent="0.2">
      <c r="B20" s="9"/>
      <c r="C20" s="10"/>
      <c r="D20" s="10"/>
      <c r="E20" s="10"/>
      <c r="F20" s="58">
        <v>613200</v>
      </c>
      <c r="G20" s="69"/>
      <c r="H20" s="18" t="s">
        <v>7</v>
      </c>
      <c r="I20" s="87">
        <v>0</v>
      </c>
      <c r="J20" s="87">
        <v>0</v>
      </c>
      <c r="K20" s="87">
        <v>0</v>
      </c>
      <c r="L20" s="104"/>
      <c r="M20" s="87"/>
      <c r="N20" s="175">
        <f t="shared" si="8"/>
        <v>0</v>
      </c>
      <c r="O20" s="208" t="str">
        <f t="shared" si="2"/>
        <v/>
      </c>
    </row>
    <row r="21" spans="2:16" ht="12.95" customHeight="1" x14ac:dyDescent="0.2">
      <c r="B21" s="9"/>
      <c r="C21" s="10"/>
      <c r="D21" s="10"/>
      <c r="E21" s="10"/>
      <c r="F21" s="58">
        <v>613300</v>
      </c>
      <c r="G21" s="69"/>
      <c r="H21" s="18" t="s">
        <v>72</v>
      </c>
      <c r="I21" s="87">
        <v>9600</v>
      </c>
      <c r="J21" s="87">
        <v>9600</v>
      </c>
      <c r="K21" s="87">
        <v>4784</v>
      </c>
      <c r="L21" s="104"/>
      <c r="M21" s="87"/>
      <c r="N21" s="175">
        <f t="shared" si="8"/>
        <v>0</v>
      </c>
      <c r="O21" s="208">
        <f t="shared" si="2"/>
        <v>0</v>
      </c>
    </row>
    <row r="22" spans="2:16" ht="12.95" customHeight="1" x14ac:dyDescent="0.2">
      <c r="B22" s="9"/>
      <c r="C22" s="10"/>
      <c r="D22" s="10"/>
      <c r="E22" s="10"/>
      <c r="F22" s="58">
        <v>613400</v>
      </c>
      <c r="G22" s="69"/>
      <c r="H22" s="18" t="s">
        <v>60</v>
      </c>
      <c r="I22" s="87">
        <v>2700</v>
      </c>
      <c r="J22" s="87">
        <v>2700</v>
      </c>
      <c r="K22" s="87">
        <v>1225</v>
      </c>
      <c r="L22" s="104"/>
      <c r="M22" s="87"/>
      <c r="N22" s="175">
        <f t="shared" si="8"/>
        <v>0</v>
      </c>
      <c r="O22" s="208">
        <f t="shared" si="2"/>
        <v>0</v>
      </c>
    </row>
    <row r="23" spans="2:16" ht="12.95" customHeight="1" x14ac:dyDescent="0.2">
      <c r="B23" s="9"/>
      <c r="C23" s="10"/>
      <c r="D23" s="10"/>
      <c r="E23" s="10"/>
      <c r="F23" s="58">
        <v>613500</v>
      </c>
      <c r="G23" s="69"/>
      <c r="H23" s="18" t="s">
        <v>8</v>
      </c>
      <c r="I23" s="87">
        <v>0</v>
      </c>
      <c r="J23" s="87">
        <v>0</v>
      </c>
      <c r="K23" s="87">
        <v>0</v>
      </c>
      <c r="L23" s="104"/>
      <c r="M23" s="87"/>
      <c r="N23" s="175">
        <f t="shared" si="8"/>
        <v>0</v>
      </c>
      <c r="O23" s="208" t="str">
        <f t="shared" si="2"/>
        <v/>
      </c>
    </row>
    <row r="24" spans="2:16" ht="12.95" customHeight="1" x14ac:dyDescent="0.2">
      <c r="B24" s="9"/>
      <c r="C24" s="10"/>
      <c r="D24" s="10"/>
      <c r="E24" s="10"/>
      <c r="F24" s="58">
        <v>613600</v>
      </c>
      <c r="G24" s="69"/>
      <c r="H24" s="18" t="s">
        <v>73</v>
      </c>
      <c r="I24" s="87">
        <v>0</v>
      </c>
      <c r="J24" s="87">
        <v>0</v>
      </c>
      <c r="K24" s="87">
        <v>0</v>
      </c>
      <c r="L24" s="104"/>
      <c r="M24" s="87"/>
      <c r="N24" s="175">
        <f t="shared" si="8"/>
        <v>0</v>
      </c>
      <c r="O24" s="208" t="str">
        <f t="shared" si="2"/>
        <v/>
      </c>
    </row>
    <row r="25" spans="2:16" ht="12.95" customHeight="1" x14ac:dyDescent="0.2">
      <c r="B25" s="9"/>
      <c r="C25" s="10"/>
      <c r="D25" s="10"/>
      <c r="E25" s="10"/>
      <c r="F25" s="58">
        <v>613700</v>
      </c>
      <c r="G25" s="69"/>
      <c r="H25" s="18" t="s">
        <v>9</v>
      </c>
      <c r="I25" s="90">
        <v>5000</v>
      </c>
      <c r="J25" s="90">
        <f>5000+3000</f>
        <v>8000</v>
      </c>
      <c r="K25" s="90">
        <v>6908</v>
      </c>
      <c r="L25" s="105"/>
      <c r="M25" s="90"/>
      <c r="N25" s="175">
        <f t="shared" si="8"/>
        <v>0</v>
      </c>
      <c r="O25" s="208">
        <f t="shared" si="2"/>
        <v>0</v>
      </c>
    </row>
    <row r="26" spans="2:16" ht="12.95" customHeight="1" x14ac:dyDescent="0.2">
      <c r="B26" s="9"/>
      <c r="C26" s="10"/>
      <c r="D26" s="10"/>
      <c r="E26" s="10"/>
      <c r="F26" s="58">
        <v>613800</v>
      </c>
      <c r="G26" s="69"/>
      <c r="H26" s="18" t="s">
        <v>61</v>
      </c>
      <c r="I26" s="87">
        <v>19680</v>
      </c>
      <c r="J26" s="87">
        <v>19680</v>
      </c>
      <c r="K26" s="87">
        <v>6154</v>
      </c>
      <c r="L26" s="104"/>
      <c r="M26" s="87"/>
      <c r="N26" s="175">
        <f t="shared" si="8"/>
        <v>0</v>
      </c>
      <c r="O26" s="208">
        <f t="shared" si="2"/>
        <v>0</v>
      </c>
    </row>
    <row r="27" spans="2:16" ht="12.95" customHeight="1" x14ac:dyDescent="0.2">
      <c r="B27" s="9"/>
      <c r="C27" s="10"/>
      <c r="D27" s="10"/>
      <c r="E27" s="10"/>
      <c r="F27" s="58">
        <v>613900</v>
      </c>
      <c r="G27" s="69"/>
      <c r="H27" s="18" t="s">
        <v>62</v>
      </c>
      <c r="I27" s="87">
        <v>25000</v>
      </c>
      <c r="J27" s="87">
        <v>25000</v>
      </c>
      <c r="K27" s="87">
        <v>7818</v>
      </c>
      <c r="L27" s="104"/>
      <c r="M27" s="87"/>
      <c r="N27" s="175">
        <f t="shared" si="8"/>
        <v>0</v>
      </c>
      <c r="O27" s="208">
        <f t="shared" si="2"/>
        <v>0</v>
      </c>
    </row>
    <row r="28" spans="2:16" ht="12.95" customHeight="1" x14ac:dyDescent="0.2">
      <c r="B28" s="9"/>
      <c r="C28" s="10"/>
      <c r="D28" s="10"/>
      <c r="E28" s="133"/>
      <c r="F28" s="63">
        <v>613900</v>
      </c>
      <c r="G28" s="74" t="s">
        <v>99</v>
      </c>
      <c r="H28" s="18" t="s">
        <v>86</v>
      </c>
      <c r="I28" s="87">
        <v>151400</v>
      </c>
      <c r="J28" s="87">
        <f>151400-3000</f>
        <v>148400</v>
      </c>
      <c r="K28" s="87">
        <v>18169</v>
      </c>
      <c r="L28" s="104"/>
      <c r="M28" s="87"/>
      <c r="N28" s="175">
        <f t="shared" si="8"/>
        <v>0</v>
      </c>
      <c r="O28" s="208">
        <f t="shared" si="2"/>
        <v>0</v>
      </c>
      <c r="P28" s="30"/>
    </row>
    <row r="29" spans="2:16" ht="8.25" customHeight="1" x14ac:dyDescent="0.2">
      <c r="B29" s="9"/>
      <c r="C29" s="10"/>
      <c r="D29" s="10"/>
      <c r="E29" s="133"/>
      <c r="F29" s="63"/>
      <c r="G29" s="74"/>
      <c r="H29" s="18"/>
      <c r="I29" s="87"/>
      <c r="J29" s="87"/>
      <c r="K29" s="87"/>
      <c r="L29" s="104"/>
      <c r="M29" s="87"/>
      <c r="N29" s="175"/>
      <c r="O29" s="208" t="str">
        <f t="shared" si="2"/>
        <v/>
      </c>
    </row>
    <row r="30" spans="2:16" s="1" customFormat="1" ht="12.95" customHeight="1" x14ac:dyDescent="0.25">
      <c r="B30" s="11"/>
      <c r="C30" s="7"/>
      <c r="D30" s="19"/>
      <c r="E30" s="19"/>
      <c r="F30" s="57">
        <v>614000</v>
      </c>
      <c r="G30" s="68"/>
      <c r="H30" s="19" t="s">
        <v>74</v>
      </c>
      <c r="I30" s="89">
        <f>SUM(I31:I33)</f>
        <v>870000</v>
      </c>
      <c r="J30" s="89">
        <f>SUM(J31:J33)</f>
        <v>870000</v>
      </c>
      <c r="K30" s="89">
        <f>SUM(K31:K33)</f>
        <v>25136</v>
      </c>
      <c r="L30" s="159">
        <f t="shared" ref="L30" si="9">SUM(L31:L33)</f>
        <v>0</v>
      </c>
      <c r="M30" s="89">
        <f>SUM(M31:M33)</f>
        <v>0</v>
      </c>
      <c r="N30" s="174">
        <f>SUM(N31:N33)</f>
        <v>0</v>
      </c>
      <c r="O30" s="207">
        <f t="shared" si="2"/>
        <v>0</v>
      </c>
    </row>
    <row r="31" spans="2:16" ht="12.95" customHeight="1" x14ac:dyDescent="0.2">
      <c r="B31" s="9"/>
      <c r="C31" s="10"/>
      <c r="D31" s="18"/>
      <c r="E31" s="18"/>
      <c r="F31" s="58">
        <v>614100</v>
      </c>
      <c r="G31" s="67" t="s">
        <v>100</v>
      </c>
      <c r="H31" s="167" t="s">
        <v>206</v>
      </c>
      <c r="I31" s="87">
        <v>800000</v>
      </c>
      <c r="J31" s="87">
        <v>800000</v>
      </c>
      <c r="K31" s="87">
        <v>0</v>
      </c>
      <c r="L31" s="104"/>
      <c r="M31" s="87"/>
      <c r="N31" s="175">
        <f t="shared" ref="N31:N33" si="10">SUM(L31:M31)</f>
        <v>0</v>
      </c>
      <c r="O31" s="208">
        <f t="shared" si="2"/>
        <v>0</v>
      </c>
      <c r="P31" s="34"/>
    </row>
    <row r="32" spans="2:16" ht="12.95" customHeight="1" x14ac:dyDescent="0.2">
      <c r="B32" s="9"/>
      <c r="C32" s="10"/>
      <c r="D32" s="18"/>
      <c r="E32" s="18"/>
      <c r="F32" s="82">
        <v>614800</v>
      </c>
      <c r="G32" s="75" t="s">
        <v>101</v>
      </c>
      <c r="H32" s="167" t="s">
        <v>22</v>
      </c>
      <c r="I32" s="87">
        <v>60000</v>
      </c>
      <c r="J32" s="87">
        <v>60000</v>
      </c>
      <c r="K32" s="87">
        <v>24921</v>
      </c>
      <c r="L32" s="104"/>
      <c r="M32" s="87"/>
      <c r="N32" s="175">
        <f t="shared" si="10"/>
        <v>0</v>
      </c>
      <c r="O32" s="208">
        <f t="shared" si="2"/>
        <v>0</v>
      </c>
    </row>
    <row r="33" spans="2:17" ht="24.75" customHeight="1" x14ac:dyDescent="0.2">
      <c r="B33" s="9"/>
      <c r="C33" s="10"/>
      <c r="D33" s="18"/>
      <c r="E33" s="18"/>
      <c r="F33" s="82">
        <v>614800</v>
      </c>
      <c r="G33" s="75" t="s">
        <v>102</v>
      </c>
      <c r="H33" s="154" t="s">
        <v>89</v>
      </c>
      <c r="I33" s="87">
        <v>10000</v>
      </c>
      <c r="J33" s="87">
        <v>10000</v>
      </c>
      <c r="K33" s="87">
        <v>215</v>
      </c>
      <c r="L33" s="104"/>
      <c r="M33" s="87"/>
      <c r="N33" s="175">
        <f t="shared" si="10"/>
        <v>0</v>
      </c>
      <c r="O33" s="208">
        <f t="shared" si="2"/>
        <v>0</v>
      </c>
    </row>
    <row r="34" spans="2:17" ht="9" customHeight="1" x14ac:dyDescent="0.2">
      <c r="B34" s="9"/>
      <c r="C34" s="10"/>
      <c r="D34" s="18"/>
      <c r="E34" s="134"/>
      <c r="F34" s="83"/>
      <c r="G34" s="76"/>
      <c r="H34" s="25"/>
      <c r="I34" s="102"/>
      <c r="J34" s="102"/>
      <c r="K34" s="102"/>
      <c r="L34" s="104"/>
      <c r="M34" s="87"/>
      <c r="N34" s="175"/>
      <c r="O34" s="208" t="str">
        <f t="shared" si="2"/>
        <v/>
      </c>
    </row>
    <row r="35" spans="2:17" ht="12.95" customHeight="1" x14ac:dyDescent="0.25">
      <c r="B35" s="9"/>
      <c r="C35" s="10"/>
      <c r="D35" s="10"/>
      <c r="E35" s="135"/>
      <c r="F35" s="65">
        <v>616000</v>
      </c>
      <c r="G35" s="77"/>
      <c r="H35" s="20" t="s">
        <v>75</v>
      </c>
      <c r="I35" s="101">
        <f>SUM(I36:I37)</f>
        <v>17790</v>
      </c>
      <c r="J35" s="101">
        <f>SUM(J36:J37)</f>
        <v>17790</v>
      </c>
      <c r="K35" s="101">
        <f>SUM(K36:K37)</f>
        <v>8567</v>
      </c>
      <c r="L35" s="107">
        <f t="shared" ref="L35" si="11">SUM(L36:L37)</f>
        <v>0</v>
      </c>
      <c r="M35" s="86">
        <f>SUM(M36:M37)</f>
        <v>0</v>
      </c>
      <c r="N35" s="174">
        <f>SUM(N36:N37)</f>
        <v>0</v>
      </c>
      <c r="O35" s="207">
        <f t="shared" si="2"/>
        <v>0</v>
      </c>
    </row>
    <row r="36" spans="2:17" ht="12.95" customHeight="1" x14ac:dyDescent="0.2">
      <c r="B36" s="9"/>
      <c r="C36" s="10"/>
      <c r="D36" s="10"/>
      <c r="E36" s="103"/>
      <c r="F36" s="64">
        <v>616200</v>
      </c>
      <c r="G36" s="67" t="s">
        <v>103</v>
      </c>
      <c r="H36" s="26" t="s">
        <v>189</v>
      </c>
      <c r="I36" s="102">
        <v>14330</v>
      </c>
      <c r="J36" s="102">
        <v>14330</v>
      </c>
      <c r="K36" s="102">
        <v>6839</v>
      </c>
      <c r="L36" s="104"/>
      <c r="M36" s="87"/>
      <c r="N36" s="175">
        <f t="shared" ref="N36:N37" si="12">SUM(L36:M36)</f>
        <v>0</v>
      </c>
      <c r="O36" s="208">
        <f t="shared" si="2"/>
        <v>0</v>
      </c>
    </row>
    <row r="37" spans="2:17" ht="12.95" customHeight="1" x14ac:dyDescent="0.2">
      <c r="B37" s="9"/>
      <c r="C37" s="10"/>
      <c r="D37" s="10"/>
      <c r="E37" s="103"/>
      <c r="F37" s="64">
        <v>616200</v>
      </c>
      <c r="G37" s="67" t="s">
        <v>104</v>
      </c>
      <c r="H37" s="26" t="s">
        <v>190</v>
      </c>
      <c r="I37" s="102">
        <v>3460</v>
      </c>
      <c r="J37" s="102">
        <v>3460</v>
      </c>
      <c r="K37" s="102">
        <v>1728</v>
      </c>
      <c r="L37" s="104"/>
      <c r="M37" s="87"/>
      <c r="N37" s="175">
        <f t="shared" si="12"/>
        <v>0</v>
      </c>
      <c r="O37" s="208">
        <f t="shared" si="2"/>
        <v>0</v>
      </c>
    </row>
    <row r="38" spans="2:17" ht="12.95" customHeight="1" x14ac:dyDescent="0.25">
      <c r="B38" s="9"/>
      <c r="C38" s="10"/>
      <c r="D38" s="10"/>
      <c r="E38" s="10"/>
      <c r="F38" s="58"/>
      <c r="G38" s="69"/>
      <c r="H38" s="10"/>
      <c r="I38" s="101"/>
      <c r="J38" s="101"/>
      <c r="K38" s="101"/>
      <c r="L38" s="159"/>
      <c r="M38" s="89"/>
      <c r="N38" s="174"/>
      <c r="O38" s="208" t="str">
        <f t="shared" si="2"/>
        <v/>
      </c>
    </row>
    <row r="39" spans="2:17" ht="12.95" customHeight="1" x14ac:dyDescent="0.25">
      <c r="B39" s="11"/>
      <c r="C39" s="7"/>
      <c r="D39" s="7"/>
      <c r="E39" s="7"/>
      <c r="F39" s="57">
        <v>821000</v>
      </c>
      <c r="G39" s="68"/>
      <c r="H39" s="7" t="s">
        <v>12</v>
      </c>
      <c r="I39" s="101">
        <f>SUM(I40:I41)</f>
        <v>15000</v>
      </c>
      <c r="J39" s="101">
        <f>SUM(J40:J41)</f>
        <v>15000</v>
      </c>
      <c r="K39" s="101">
        <f>SUM(K40:K41)</f>
        <v>6600</v>
      </c>
      <c r="L39" s="159">
        <f t="shared" ref="L39" si="13">SUM(L40:L41)</f>
        <v>0</v>
      </c>
      <c r="M39" s="89">
        <f>SUM(M40:M41)</f>
        <v>0</v>
      </c>
      <c r="N39" s="174">
        <f>SUM(N40:N41)</f>
        <v>0</v>
      </c>
      <c r="O39" s="207">
        <f t="shared" si="2"/>
        <v>0</v>
      </c>
    </row>
    <row r="40" spans="2:17" ht="12.95" customHeight="1" x14ac:dyDescent="0.2">
      <c r="B40" s="9"/>
      <c r="C40" s="10"/>
      <c r="D40" s="10"/>
      <c r="E40" s="10"/>
      <c r="F40" s="58">
        <v>821200</v>
      </c>
      <c r="G40" s="69"/>
      <c r="H40" s="10" t="s">
        <v>13</v>
      </c>
      <c r="I40" s="102">
        <v>0</v>
      </c>
      <c r="J40" s="102">
        <v>0</v>
      </c>
      <c r="K40" s="102">
        <v>0</v>
      </c>
      <c r="L40" s="105"/>
      <c r="M40" s="90"/>
      <c r="N40" s="175">
        <f t="shared" ref="N40:N41" si="14">SUM(L40:M40)</f>
        <v>0</v>
      </c>
      <c r="O40" s="208" t="str">
        <f t="shared" si="2"/>
        <v/>
      </c>
    </row>
    <row r="41" spans="2:17" s="1" customFormat="1" ht="12.95" customHeight="1" x14ac:dyDescent="0.2">
      <c r="B41" s="9"/>
      <c r="C41" s="10"/>
      <c r="D41" s="10"/>
      <c r="E41" s="10"/>
      <c r="F41" s="58">
        <v>821300</v>
      </c>
      <c r="G41" s="69"/>
      <c r="H41" s="10" t="s">
        <v>14</v>
      </c>
      <c r="I41" s="102">
        <v>15000</v>
      </c>
      <c r="J41" s="102">
        <v>15000</v>
      </c>
      <c r="K41" s="102">
        <v>6600</v>
      </c>
      <c r="L41" s="105"/>
      <c r="M41" s="90"/>
      <c r="N41" s="175">
        <f t="shared" si="14"/>
        <v>0</v>
      </c>
      <c r="O41" s="208">
        <f t="shared" si="2"/>
        <v>0</v>
      </c>
    </row>
    <row r="42" spans="2:17" ht="12.95" customHeight="1" x14ac:dyDescent="0.2">
      <c r="B42" s="9"/>
      <c r="C42" s="10"/>
      <c r="D42" s="10"/>
      <c r="E42" s="10"/>
      <c r="F42" s="58"/>
      <c r="G42" s="69"/>
      <c r="H42" s="10"/>
      <c r="I42" s="102"/>
      <c r="J42" s="102"/>
      <c r="K42" s="102"/>
      <c r="L42" s="104"/>
      <c r="M42" s="87"/>
      <c r="N42" s="175"/>
      <c r="O42" s="208" t="str">
        <f t="shared" si="2"/>
        <v/>
      </c>
    </row>
    <row r="43" spans="2:17" ht="12.95" customHeight="1" x14ac:dyDescent="0.25">
      <c r="B43" s="11"/>
      <c r="C43" s="7"/>
      <c r="D43" s="7"/>
      <c r="E43" s="7"/>
      <c r="F43" s="57">
        <v>823000</v>
      </c>
      <c r="G43" s="68"/>
      <c r="H43" s="7" t="s">
        <v>76</v>
      </c>
      <c r="I43" s="101">
        <f>SUM(I44:I45)</f>
        <v>518870</v>
      </c>
      <c r="J43" s="101">
        <f>SUM(J44:J45)</f>
        <v>518870</v>
      </c>
      <c r="K43" s="101">
        <f>SUM(K44:K45)</f>
        <v>256477</v>
      </c>
      <c r="L43" s="159">
        <f t="shared" ref="L43" si="15">SUM(L44:L45)</f>
        <v>0</v>
      </c>
      <c r="M43" s="89">
        <f>SUM(M44:M45)</f>
        <v>0</v>
      </c>
      <c r="N43" s="174">
        <f>SUM(N44:N45)</f>
        <v>0</v>
      </c>
      <c r="O43" s="207">
        <f t="shared" si="2"/>
        <v>0</v>
      </c>
    </row>
    <row r="44" spans="2:17" ht="12.95" customHeight="1" x14ac:dyDescent="0.2">
      <c r="B44" s="9"/>
      <c r="C44" s="10"/>
      <c r="D44" s="10"/>
      <c r="E44" s="10"/>
      <c r="F44" s="58">
        <v>823200</v>
      </c>
      <c r="G44" s="69" t="s">
        <v>103</v>
      </c>
      <c r="H44" s="125" t="s">
        <v>191</v>
      </c>
      <c r="I44" s="102">
        <v>88580</v>
      </c>
      <c r="J44" s="102">
        <v>88580</v>
      </c>
      <c r="K44" s="102">
        <v>41336</v>
      </c>
      <c r="L44" s="105"/>
      <c r="M44" s="90"/>
      <c r="N44" s="175">
        <f t="shared" ref="N44:N45" si="16">SUM(L44:M44)</f>
        <v>0</v>
      </c>
      <c r="O44" s="208">
        <f t="shared" si="2"/>
        <v>0</v>
      </c>
    </row>
    <row r="45" spans="2:17" ht="12.95" customHeight="1" x14ac:dyDescent="0.2">
      <c r="B45" s="9"/>
      <c r="C45" s="10"/>
      <c r="D45" s="10"/>
      <c r="E45" s="10"/>
      <c r="F45" s="58">
        <v>823200</v>
      </c>
      <c r="G45" s="69" t="s">
        <v>104</v>
      </c>
      <c r="H45" s="125" t="s">
        <v>192</v>
      </c>
      <c r="I45" s="102">
        <v>430290</v>
      </c>
      <c r="J45" s="102">
        <v>430290</v>
      </c>
      <c r="K45" s="102">
        <v>215141</v>
      </c>
      <c r="L45" s="105"/>
      <c r="M45" s="90"/>
      <c r="N45" s="175">
        <f t="shared" si="16"/>
        <v>0</v>
      </c>
      <c r="O45" s="208">
        <f t="shared" si="2"/>
        <v>0</v>
      </c>
    </row>
    <row r="46" spans="2:17" ht="8.25" customHeight="1" x14ac:dyDescent="0.2">
      <c r="B46" s="9"/>
      <c r="C46" s="10"/>
      <c r="D46" s="10"/>
      <c r="E46" s="10"/>
      <c r="F46" s="58"/>
      <c r="G46" s="69"/>
      <c r="H46" s="10"/>
      <c r="I46" s="108"/>
      <c r="J46" s="108"/>
      <c r="K46" s="108"/>
      <c r="L46" s="149"/>
      <c r="M46" s="125"/>
      <c r="N46" s="187"/>
      <c r="O46" s="208" t="str">
        <f t="shared" si="2"/>
        <v/>
      </c>
    </row>
    <row r="47" spans="2:17" ht="12.95" customHeight="1" x14ac:dyDescent="0.25">
      <c r="B47" s="11"/>
      <c r="C47" s="7"/>
      <c r="D47" s="7"/>
      <c r="E47" s="7"/>
      <c r="F47" s="57"/>
      <c r="G47" s="68"/>
      <c r="H47" s="7" t="s">
        <v>15</v>
      </c>
      <c r="I47" s="158" t="s">
        <v>264</v>
      </c>
      <c r="J47" s="158" t="s">
        <v>264</v>
      </c>
      <c r="K47" s="158">
        <v>17</v>
      </c>
      <c r="L47" s="200"/>
      <c r="M47" s="163"/>
      <c r="N47" s="193"/>
      <c r="O47" s="208"/>
    </row>
    <row r="48" spans="2:17" ht="12.95" customHeight="1" x14ac:dyDescent="0.25">
      <c r="B48" s="11"/>
      <c r="C48" s="7"/>
      <c r="D48" s="7"/>
      <c r="E48" s="7"/>
      <c r="F48" s="57"/>
      <c r="G48" s="68"/>
      <c r="H48" s="7" t="s">
        <v>24</v>
      </c>
      <c r="I48" s="110">
        <f t="shared" ref="I48:N48" si="17">I8+I11+I15+I18+I30+I35+I39+I43</f>
        <v>2357130</v>
      </c>
      <c r="J48" s="110">
        <f t="shared" si="17"/>
        <v>2357130</v>
      </c>
      <c r="K48" s="110">
        <f t="shared" si="17"/>
        <v>684235</v>
      </c>
      <c r="L48" s="113">
        <f t="shared" si="17"/>
        <v>0</v>
      </c>
      <c r="M48" s="13">
        <f t="shared" si="17"/>
        <v>0</v>
      </c>
      <c r="N48" s="174">
        <f t="shared" si="17"/>
        <v>0</v>
      </c>
      <c r="O48" s="207">
        <f>IF(J48=0,"",N48/J48*100)</f>
        <v>0</v>
      </c>
      <c r="Q48" s="30"/>
    </row>
    <row r="49" spans="2:15" s="1" customFormat="1" ht="12.95" customHeight="1" x14ac:dyDescent="0.25">
      <c r="B49" s="11"/>
      <c r="C49" s="7"/>
      <c r="D49" s="7"/>
      <c r="E49" s="7"/>
      <c r="F49" s="57"/>
      <c r="G49" s="68"/>
      <c r="H49" s="7" t="s">
        <v>16</v>
      </c>
      <c r="I49" s="110">
        <f t="shared" ref="I49:J50" si="18">I48</f>
        <v>2357130</v>
      </c>
      <c r="J49" s="110">
        <f t="shared" si="18"/>
        <v>2357130</v>
      </c>
      <c r="K49" s="110">
        <f t="shared" ref="K49" si="19">K48</f>
        <v>684235</v>
      </c>
      <c r="L49" s="113">
        <f t="shared" ref="L49:N50" si="20">L48</f>
        <v>0</v>
      </c>
      <c r="M49" s="13">
        <f t="shared" si="20"/>
        <v>0</v>
      </c>
      <c r="N49" s="174">
        <f t="shared" si="20"/>
        <v>0</v>
      </c>
      <c r="O49" s="207">
        <f>IF(J49=0,"",N49/J49*100)</f>
        <v>0</v>
      </c>
    </row>
    <row r="50" spans="2:15" s="1" customFormat="1" ht="12.95" customHeight="1" x14ac:dyDescent="0.25">
      <c r="B50" s="11"/>
      <c r="C50" s="7"/>
      <c r="D50" s="7"/>
      <c r="E50" s="7"/>
      <c r="F50" s="57"/>
      <c r="G50" s="68"/>
      <c r="H50" s="7" t="s">
        <v>17</v>
      </c>
      <c r="I50" s="110">
        <f t="shared" si="18"/>
        <v>2357130</v>
      </c>
      <c r="J50" s="110">
        <f t="shared" si="18"/>
        <v>2357130</v>
      </c>
      <c r="K50" s="110">
        <f t="shared" ref="K50" si="21">K49</f>
        <v>684235</v>
      </c>
      <c r="L50" s="113">
        <f t="shared" si="20"/>
        <v>0</v>
      </c>
      <c r="M50" s="13">
        <f t="shared" si="20"/>
        <v>0</v>
      </c>
      <c r="N50" s="174">
        <f t="shared" si="20"/>
        <v>0</v>
      </c>
      <c r="O50" s="207">
        <f>IF(J50=0,"",N50/J50*100)</f>
        <v>0</v>
      </c>
    </row>
    <row r="51" spans="2:15" s="1" customFormat="1" ht="6.75" customHeight="1" thickBot="1" x14ac:dyDescent="0.25">
      <c r="B51" s="14"/>
      <c r="C51" s="15"/>
      <c r="D51" s="15"/>
      <c r="E51" s="15"/>
      <c r="F51" s="59"/>
      <c r="G51" s="70"/>
      <c r="H51" s="15"/>
      <c r="I51" s="15"/>
      <c r="J51" s="21"/>
      <c r="K51" s="21"/>
      <c r="L51" s="14"/>
      <c r="M51" s="15"/>
      <c r="N51" s="176"/>
      <c r="O51" s="209"/>
    </row>
    <row r="52" spans="2:15" s="1" customFormat="1" ht="12.95" customHeight="1" x14ac:dyDescent="0.2">
      <c r="B52" s="8"/>
      <c r="C52" s="8"/>
      <c r="D52" s="8"/>
      <c r="E52" s="8"/>
      <c r="F52" s="60"/>
      <c r="G52" s="71"/>
      <c r="H52" s="8"/>
      <c r="I52" s="8"/>
      <c r="J52" s="8"/>
      <c r="K52" s="8"/>
      <c r="L52" s="8"/>
      <c r="M52" s="8"/>
      <c r="N52" s="96"/>
      <c r="O52" s="80"/>
    </row>
    <row r="53" spans="2:15" ht="12.95" customHeight="1" x14ac:dyDescent="0.2">
      <c r="F53" s="60"/>
      <c r="G53" s="71"/>
      <c r="L53" s="30"/>
      <c r="N53" s="96"/>
    </row>
    <row r="54" spans="2:15" ht="12.95" customHeight="1" x14ac:dyDescent="0.2">
      <c r="F54" s="60"/>
      <c r="G54" s="71"/>
      <c r="N54" s="96"/>
    </row>
    <row r="55" spans="2:15" ht="12.95" customHeight="1" x14ac:dyDescent="0.2">
      <c r="F55" s="60"/>
      <c r="G55" s="71"/>
      <c r="N55" s="96"/>
    </row>
    <row r="56" spans="2:15" ht="12.95" customHeight="1" x14ac:dyDescent="0.2">
      <c r="F56" s="60"/>
      <c r="G56" s="71"/>
      <c r="N56" s="96"/>
    </row>
    <row r="57" spans="2:15" ht="12.95" customHeight="1" x14ac:dyDescent="0.2">
      <c r="F57" s="60"/>
      <c r="G57" s="71"/>
      <c r="N57" s="96"/>
    </row>
    <row r="58" spans="2:15" ht="17.100000000000001" customHeight="1" x14ac:dyDescent="0.2">
      <c r="F58" s="60"/>
      <c r="G58" s="71"/>
      <c r="N58" s="96"/>
    </row>
    <row r="59" spans="2:15" ht="14.25" x14ac:dyDescent="0.2">
      <c r="F59" s="60"/>
      <c r="G59" s="71"/>
      <c r="N59" s="96"/>
    </row>
    <row r="60" spans="2:15" ht="14.25" x14ac:dyDescent="0.2">
      <c r="F60" s="60"/>
      <c r="G60" s="71"/>
      <c r="N60" s="96"/>
    </row>
    <row r="61" spans="2:15" ht="14.25" x14ac:dyDescent="0.2">
      <c r="F61" s="60"/>
      <c r="G61" s="71"/>
      <c r="N61" s="96"/>
    </row>
    <row r="62" spans="2:15" ht="14.25" x14ac:dyDescent="0.2">
      <c r="F62" s="60"/>
      <c r="G62" s="71"/>
      <c r="N62" s="96"/>
    </row>
    <row r="63" spans="2:15" ht="14.25" x14ac:dyDescent="0.2">
      <c r="F63" s="60"/>
      <c r="G63" s="71"/>
      <c r="N63" s="96"/>
    </row>
    <row r="64" spans="2:15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B1:Q94"/>
  <sheetViews>
    <sheetView topLeftCell="I1" zoomScaleNormal="100" zoomScaleSheetLayoutView="13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138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42</v>
      </c>
      <c r="C7" s="6" t="s">
        <v>3</v>
      </c>
      <c r="D7" s="6" t="s">
        <v>4</v>
      </c>
      <c r="E7" s="137" t="s">
        <v>170</v>
      </c>
      <c r="F7" s="4"/>
      <c r="G7" s="4"/>
      <c r="H7" s="4"/>
      <c r="I7" s="4"/>
      <c r="J7" s="4"/>
      <c r="K7" s="4"/>
      <c r="L7" s="3"/>
      <c r="M7" s="4"/>
      <c r="N7" s="178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387060</v>
      </c>
      <c r="J8" s="89">
        <f t="shared" si="0"/>
        <v>387060</v>
      </c>
      <c r="K8" s="89">
        <f>SUM(K9:K11)</f>
        <v>204459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5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334980</v>
      </c>
      <c r="J9" s="87">
        <v>334980</v>
      </c>
      <c r="K9" s="87">
        <v>175385</v>
      </c>
      <c r="L9" s="104"/>
      <c r="M9" s="87"/>
      <c r="N9" s="180">
        <f>SUM(L9:M9)</f>
        <v>0</v>
      </c>
      <c r="O9" s="208">
        <f t="shared" si="1"/>
        <v>0</v>
      </c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52080</v>
      </c>
      <c r="J10" s="87">
        <v>52080</v>
      </c>
      <c r="K10" s="87">
        <v>29074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7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35330</v>
      </c>
      <c r="J12" s="89">
        <f t="shared" si="3"/>
        <v>35330</v>
      </c>
      <c r="K12" s="89">
        <f>K13</f>
        <v>18415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35330</v>
      </c>
      <c r="J13" s="87">
        <v>35330</v>
      </c>
      <c r="K13" s="87">
        <v>18415</v>
      </c>
      <c r="L13" s="104"/>
      <c r="M13" s="87"/>
      <c r="N13" s="180">
        <f>SUM(L13:M13)</f>
        <v>0</v>
      </c>
      <c r="O13" s="208">
        <f t="shared" si="1"/>
        <v>0</v>
      </c>
    </row>
    <row r="14" spans="2:17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94500</v>
      </c>
      <c r="J15" s="91">
        <f t="shared" si="5"/>
        <v>94500</v>
      </c>
      <c r="K15" s="91">
        <f>SUM(K16:K24)</f>
        <v>42454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  <c r="Q15" s="31"/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3500</v>
      </c>
      <c r="J16" s="87">
        <v>3500</v>
      </c>
      <c r="K16" s="87">
        <v>629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19000</v>
      </c>
      <c r="J18" s="87">
        <v>19000</v>
      </c>
      <c r="K18" s="87">
        <v>6772</v>
      </c>
      <c r="L18" s="104"/>
      <c r="M18" s="87"/>
      <c r="N18" s="180">
        <f t="shared" si="6"/>
        <v>0</v>
      </c>
      <c r="O18" s="208">
        <f t="shared" si="1"/>
        <v>0</v>
      </c>
    </row>
    <row r="19" spans="2:16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1000</v>
      </c>
      <c r="J19" s="87">
        <v>1000</v>
      </c>
      <c r="K19" s="87">
        <v>392</v>
      </c>
      <c r="L19" s="104"/>
      <c r="M19" s="87"/>
      <c r="N19" s="180">
        <f t="shared" si="6"/>
        <v>0</v>
      </c>
      <c r="O19" s="208">
        <f t="shared" si="1"/>
        <v>0</v>
      </c>
    </row>
    <row r="20" spans="2:16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6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1000</v>
      </c>
      <c r="J22" s="87">
        <v>1000</v>
      </c>
      <c r="K22" s="87">
        <v>828</v>
      </c>
      <c r="L22" s="104"/>
      <c r="M22" s="87"/>
      <c r="N22" s="180">
        <f t="shared" si="6"/>
        <v>0</v>
      </c>
      <c r="O22" s="208">
        <f t="shared" si="1"/>
        <v>0</v>
      </c>
    </row>
    <row r="23" spans="2:16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6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70000</v>
      </c>
      <c r="J24" s="90">
        <v>70000</v>
      </c>
      <c r="K24" s="90">
        <v>33833</v>
      </c>
      <c r="L24" s="105"/>
      <c r="M24" s="90"/>
      <c r="N24" s="180">
        <f t="shared" si="6"/>
        <v>0</v>
      </c>
      <c r="O24" s="208">
        <f t="shared" si="1"/>
        <v>0</v>
      </c>
    </row>
    <row r="25" spans="2:16" ht="12.95" customHeight="1" x14ac:dyDescent="0.25">
      <c r="B25" s="9"/>
      <c r="C25" s="10"/>
      <c r="D25" s="10"/>
      <c r="E25" s="10"/>
      <c r="F25" s="58"/>
      <c r="G25" s="69"/>
      <c r="H25" s="18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6" s="1" customFormat="1" ht="12.95" customHeight="1" x14ac:dyDescent="0.25">
      <c r="B26" s="11"/>
      <c r="C26" s="7"/>
      <c r="D26" s="7"/>
      <c r="E26" s="7"/>
      <c r="F26" s="57">
        <v>614000</v>
      </c>
      <c r="G26" s="68"/>
      <c r="H26" s="19" t="s">
        <v>74</v>
      </c>
      <c r="I26" s="89">
        <f t="shared" ref="I26:J26" si="7">SUM(I27:I30)</f>
        <v>5063000</v>
      </c>
      <c r="J26" s="89">
        <f t="shared" si="7"/>
        <v>5063000</v>
      </c>
      <c r="K26" s="89">
        <f t="shared" ref="K26" si="8">SUM(K27:K30)</f>
        <v>2139737</v>
      </c>
      <c r="L26" s="159">
        <f t="shared" ref="L26:M26" si="9">SUM(L27:L30)</f>
        <v>0</v>
      </c>
      <c r="M26" s="89">
        <f t="shared" si="9"/>
        <v>0</v>
      </c>
      <c r="N26" s="174">
        <f t="shared" ref="N26" si="10">SUM(N27:N30)</f>
        <v>0</v>
      </c>
      <c r="O26" s="207">
        <f t="shared" si="1"/>
        <v>0</v>
      </c>
    </row>
    <row r="27" spans="2:16" ht="12.95" customHeight="1" x14ac:dyDescent="0.2">
      <c r="B27" s="9"/>
      <c r="C27" s="10"/>
      <c r="D27" s="18"/>
      <c r="E27" s="18"/>
      <c r="F27" s="58">
        <v>614100</v>
      </c>
      <c r="G27" s="69"/>
      <c r="H27" s="155" t="s">
        <v>209</v>
      </c>
      <c r="I27" s="90">
        <v>400000</v>
      </c>
      <c r="J27" s="90">
        <v>400000</v>
      </c>
      <c r="K27" s="90">
        <v>200000</v>
      </c>
      <c r="L27" s="105"/>
      <c r="M27" s="90"/>
      <c r="N27" s="180">
        <f t="shared" ref="N27:N29" si="11">SUM(L27:M27)</f>
        <v>0</v>
      </c>
      <c r="O27" s="208">
        <f t="shared" si="1"/>
        <v>0</v>
      </c>
      <c r="P27" s="129"/>
    </row>
    <row r="28" spans="2:16" ht="12.95" customHeight="1" x14ac:dyDescent="0.2">
      <c r="B28" s="9"/>
      <c r="C28" s="10"/>
      <c r="D28" s="10"/>
      <c r="E28" s="10"/>
      <c r="F28" s="58">
        <v>614200</v>
      </c>
      <c r="G28" s="69" t="s">
        <v>121</v>
      </c>
      <c r="H28" s="145" t="s">
        <v>207</v>
      </c>
      <c r="I28" s="90">
        <v>80000</v>
      </c>
      <c r="J28" s="90">
        <v>80000</v>
      </c>
      <c r="K28" s="90">
        <v>44170</v>
      </c>
      <c r="L28" s="105"/>
      <c r="M28" s="90"/>
      <c r="N28" s="180">
        <f t="shared" si="11"/>
        <v>0</v>
      </c>
      <c r="O28" s="208">
        <f t="shared" si="1"/>
        <v>0</v>
      </c>
    </row>
    <row r="29" spans="2:16" ht="12.95" customHeight="1" x14ac:dyDescent="0.2">
      <c r="B29" s="9"/>
      <c r="C29" s="10"/>
      <c r="D29" s="10"/>
      <c r="E29" s="10"/>
      <c r="F29" s="58">
        <v>614200</v>
      </c>
      <c r="G29" s="69" t="s">
        <v>122</v>
      </c>
      <c r="H29" s="145" t="s">
        <v>208</v>
      </c>
      <c r="I29" s="90">
        <v>4453000</v>
      </c>
      <c r="J29" s="90">
        <v>4453000</v>
      </c>
      <c r="K29" s="90">
        <v>1862867</v>
      </c>
      <c r="L29" s="105"/>
      <c r="M29" s="90"/>
      <c r="N29" s="180">
        <f t="shared" si="11"/>
        <v>0</v>
      </c>
      <c r="O29" s="208">
        <f t="shared" si="1"/>
        <v>0</v>
      </c>
    </row>
    <row r="30" spans="2:16" ht="12.95" customHeight="1" x14ac:dyDescent="0.2">
      <c r="B30" s="9"/>
      <c r="C30" s="10"/>
      <c r="D30" s="10"/>
      <c r="E30" s="10"/>
      <c r="F30" s="58">
        <v>614300</v>
      </c>
      <c r="G30" s="69" t="s">
        <v>196</v>
      </c>
      <c r="H30" s="145" t="s">
        <v>195</v>
      </c>
      <c r="I30" s="90">
        <v>130000</v>
      </c>
      <c r="J30" s="90">
        <v>130000</v>
      </c>
      <c r="K30" s="90">
        <v>32700</v>
      </c>
      <c r="L30" s="105"/>
      <c r="M30" s="90"/>
      <c r="N30" s="180">
        <f t="shared" ref="N30" si="12">SUM(L30:M30)</f>
        <v>0</v>
      </c>
      <c r="O30" s="208">
        <f t="shared" si="1"/>
        <v>0</v>
      </c>
    </row>
    <row r="31" spans="2:16" ht="12.95" customHeight="1" x14ac:dyDescent="0.2">
      <c r="B31" s="9"/>
      <c r="C31" s="10"/>
      <c r="D31" s="10"/>
      <c r="E31" s="10"/>
      <c r="F31" s="58"/>
      <c r="G31" s="69"/>
      <c r="H31" s="18"/>
      <c r="I31" s="87"/>
      <c r="J31" s="87"/>
      <c r="K31" s="87"/>
      <c r="L31" s="104"/>
      <c r="M31" s="87"/>
      <c r="N31" s="175"/>
      <c r="O31" s="208" t="str">
        <f t="shared" si="1"/>
        <v/>
      </c>
    </row>
    <row r="32" spans="2:16" ht="12.95" customHeight="1" x14ac:dyDescent="0.25">
      <c r="B32" s="11"/>
      <c r="C32" s="7"/>
      <c r="D32" s="7"/>
      <c r="E32" s="7"/>
      <c r="F32" s="57">
        <v>821000</v>
      </c>
      <c r="G32" s="68"/>
      <c r="H32" s="19" t="s">
        <v>12</v>
      </c>
      <c r="I32" s="89">
        <f t="shared" ref="I32:J32" si="13">I33+I34</f>
        <v>3400</v>
      </c>
      <c r="J32" s="89">
        <f t="shared" si="13"/>
        <v>3400</v>
      </c>
      <c r="K32" s="89">
        <f>K33+K34</f>
        <v>3183</v>
      </c>
      <c r="L32" s="159">
        <f t="shared" ref="L32:N32" si="14">L33+L34</f>
        <v>0</v>
      </c>
      <c r="M32" s="89">
        <f t="shared" si="14"/>
        <v>0</v>
      </c>
      <c r="N32" s="174">
        <f t="shared" si="14"/>
        <v>0</v>
      </c>
      <c r="O32" s="207">
        <f t="shared" si="1"/>
        <v>0</v>
      </c>
    </row>
    <row r="33" spans="2:16" s="1" customFormat="1" ht="12.95" customHeight="1" x14ac:dyDescent="0.2">
      <c r="B33" s="9"/>
      <c r="C33" s="10"/>
      <c r="D33" s="10"/>
      <c r="E33" s="10"/>
      <c r="F33" s="58">
        <v>821200</v>
      </c>
      <c r="G33" s="69"/>
      <c r="H33" s="18" t="s">
        <v>13</v>
      </c>
      <c r="I33" s="87">
        <v>0</v>
      </c>
      <c r="J33" s="87">
        <v>0</v>
      </c>
      <c r="K33" s="87">
        <v>0</v>
      </c>
      <c r="L33" s="104"/>
      <c r="M33" s="87"/>
      <c r="N33" s="180">
        <f t="shared" ref="N33:N34" si="15">SUM(L33:M33)</f>
        <v>0</v>
      </c>
      <c r="O33" s="208" t="str">
        <f t="shared" si="1"/>
        <v/>
      </c>
      <c r="P33" s="1" t="s">
        <v>63</v>
      </c>
    </row>
    <row r="34" spans="2:16" ht="12.95" customHeight="1" x14ac:dyDescent="0.2">
      <c r="B34" s="9"/>
      <c r="C34" s="10"/>
      <c r="D34" s="10"/>
      <c r="E34" s="10"/>
      <c r="F34" s="58">
        <v>821300</v>
      </c>
      <c r="G34" s="69"/>
      <c r="H34" s="18" t="s">
        <v>14</v>
      </c>
      <c r="I34" s="87">
        <v>3400</v>
      </c>
      <c r="J34" s="87">
        <v>3400</v>
      </c>
      <c r="K34" s="87">
        <v>3183</v>
      </c>
      <c r="L34" s="104"/>
      <c r="M34" s="87"/>
      <c r="N34" s="180">
        <f t="shared" si="15"/>
        <v>0</v>
      </c>
      <c r="O34" s="208">
        <f t="shared" si="1"/>
        <v>0</v>
      </c>
    </row>
    <row r="35" spans="2:16" ht="12.95" customHeight="1" x14ac:dyDescent="0.2">
      <c r="B35" s="9"/>
      <c r="C35" s="10"/>
      <c r="D35" s="10"/>
      <c r="E35" s="10"/>
      <c r="F35" s="58"/>
      <c r="G35" s="69"/>
      <c r="H35" s="18"/>
      <c r="I35" s="87"/>
      <c r="J35" s="87"/>
      <c r="K35" s="87"/>
      <c r="L35" s="104"/>
      <c r="M35" s="87"/>
      <c r="N35" s="175"/>
      <c r="O35" s="208" t="str">
        <f t="shared" si="1"/>
        <v/>
      </c>
    </row>
    <row r="36" spans="2:16" ht="12.95" customHeight="1" x14ac:dyDescent="0.25">
      <c r="B36" s="11"/>
      <c r="C36" s="7"/>
      <c r="D36" s="7"/>
      <c r="E36" s="7"/>
      <c r="F36" s="57"/>
      <c r="G36" s="68"/>
      <c r="H36" s="19" t="s">
        <v>15</v>
      </c>
      <c r="I36" s="120" t="s">
        <v>222</v>
      </c>
      <c r="J36" s="120" t="s">
        <v>222</v>
      </c>
      <c r="K36" s="120" t="s">
        <v>231</v>
      </c>
      <c r="L36" s="161"/>
      <c r="M36" s="120"/>
      <c r="N36" s="173"/>
      <c r="O36" s="208"/>
    </row>
    <row r="37" spans="2:16" s="1" customFormat="1" ht="12.95" customHeight="1" x14ac:dyDescent="0.25">
      <c r="B37" s="11"/>
      <c r="C37" s="7"/>
      <c r="D37" s="7"/>
      <c r="E37" s="7"/>
      <c r="F37" s="57"/>
      <c r="G37" s="68"/>
      <c r="H37" s="7" t="s">
        <v>24</v>
      </c>
      <c r="I37" s="110">
        <f t="shared" ref="I37:N37" si="16">I8+I12+I15+I26+I32</f>
        <v>5583290</v>
      </c>
      <c r="J37" s="13">
        <f t="shared" si="16"/>
        <v>5583290</v>
      </c>
      <c r="K37" s="13">
        <f t="shared" si="16"/>
        <v>2408248</v>
      </c>
      <c r="L37" s="113">
        <f t="shared" si="16"/>
        <v>0</v>
      </c>
      <c r="M37" s="13">
        <f t="shared" si="16"/>
        <v>0</v>
      </c>
      <c r="N37" s="174">
        <f t="shared" si="16"/>
        <v>0</v>
      </c>
      <c r="O37" s="207">
        <f>IF(J37=0,"",N37/J37*100)</f>
        <v>0</v>
      </c>
    </row>
    <row r="38" spans="2:16" s="1" customFormat="1" ht="12.95" customHeight="1" x14ac:dyDescent="0.25">
      <c r="B38" s="11"/>
      <c r="C38" s="7"/>
      <c r="D38" s="7"/>
      <c r="E38" s="7"/>
      <c r="F38" s="57"/>
      <c r="G38" s="68"/>
      <c r="H38" s="7" t="s">
        <v>16</v>
      </c>
      <c r="I38" s="13">
        <f t="shared" ref="I38:J39" si="17">I37</f>
        <v>5583290</v>
      </c>
      <c r="J38" s="13">
        <f t="shared" si="17"/>
        <v>5583290</v>
      </c>
      <c r="K38" s="13">
        <f t="shared" ref="K38" si="18">K37</f>
        <v>2408248</v>
      </c>
      <c r="L38" s="113">
        <f t="shared" ref="L38:N39" si="19">L37</f>
        <v>0</v>
      </c>
      <c r="M38" s="13">
        <f t="shared" si="19"/>
        <v>0</v>
      </c>
      <c r="N38" s="174">
        <f t="shared" si="19"/>
        <v>0</v>
      </c>
      <c r="O38" s="207">
        <f>IF(J38=0,"",N38/J38*100)</f>
        <v>0</v>
      </c>
    </row>
    <row r="39" spans="2:16" s="1" customFormat="1" ht="12.95" customHeight="1" x14ac:dyDescent="0.25">
      <c r="B39" s="11"/>
      <c r="C39" s="7"/>
      <c r="D39" s="7"/>
      <c r="E39" s="7"/>
      <c r="F39" s="57"/>
      <c r="G39" s="68"/>
      <c r="H39" s="7" t="s">
        <v>17</v>
      </c>
      <c r="I39" s="13">
        <f t="shared" si="17"/>
        <v>5583290</v>
      </c>
      <c r="J39" s="13">
        <f t="shared" si="17"/>
        <v>5583290</v>
      </c>
      <c r="K39" s="13">
        <f t="shared" ref="K39" si="20">K38</f>
        <v>2408248</v>
      </c>
      <c r="L39" s="113">
        <f t="shared" si="19"/>
        <v>0</v>
      </c>
      <c r="M39" s="13">
        <f t="shared" si="19"/>
        <v>0</v>
      </c>
      <c r="N39" s="174">
        <f t="shared" si="19"/>
        <v>0</v>
      </c>
      <c r="O39" s="207">
        <f>IF(J39=0,"",N39/J39*100)</f>
        <v>0</v>
      </c>
    </row>
    <row r="40" spans="2:16" s="1" customFormat="1" ht="12.95" customHeight="1" thickBot="1" x14ac:dyDescent="0.25">
      <c r="B40" s="14"/>
      <c r="C40" s="15"/>
      <c r="D40" s="15"/>
      <c r="E40" s="15"/>
      <c r="F40" s="59"/>
      <c r="G40" s="70"/>
      <c r="H40" s="15"/>
      <c r="I40" s="15"/>
      <c r="J40" s="15"/>
      <c r="K40" s="15"/>
      <c r="L40" s="14"/>
      <c r="M40" s="15"/>
      <c r="N40" s="176"/>
      <c r="O40" s="209"/>
    </row>
    <row r="41" spans="2:16" ht="12.95" customHeight="1" x14ac:dyDescent="0.2">
      <c r="F41" s="60"/>
      <c r="G41" s="71"/>
      <c r="L41" s="128"/>
      <c r="N41" s="96"/>
    </row>
    <row r="42" spans="2:16" ht="12.95" customHeight="1" x14ac:dyDescent="0.2">
      <c r="F42" s="60"/>
      <c r="G42" s="71"/>
      <c r="N42" s="96"/>
    </row>
    <row r="43" spans="2:16" ht="12.95" customHeight="1" x14ac:dyDescent="0.2">
      <c r="F43" s="60"/>
      <c r="G43" s="71"/>
      <c r="N43" s="96"/>
    </row>
    <row r="44" spans="2:16" ht="12.95" customHeight="1" x14ac:dyDescent="0.2">
      <c r="F44" s="60"/>
      <c r="G44" s="71"/>
      <c r="N44" s="96"/>
    </row>
    <row r="45" spans="2:16" ht="12.95" customHeight="1" x14ac:dyDescent="0.2">
      <c r="F45" s="60"/>
      <c r="G45" s="71"/>
      <c r="N45" s="96"/>
    </row>
    <row r="46" spans="2:16" ht="12.95" customHeight="1" x14ac:dyDescent="0.2">
      <c r="F46" s="60"/>
      <c r="G46" s="71"/>
      <c r="N46" s="96"/>
    </row>
    <row r="47" spans="2:16" ht="12.95" customHeight="1" x14ac:dyDescent="0.2">
      <c r="F47" s="60"/>
      <c r="G47" s="71"/>
      <c r="N47" s="96"/>
    </row>
    <row r="48" spans="2:16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7.100000000000001" customHeight="1" x14ac:dyDescent="0.2">
      <c r="F59" s="60"/>
      <c r="G59" s="71"/>
      <c r="N59" s="96"/>
    </row>
    <row r="60" spans="6:14" ht="17.100000000000001" customHeight="1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/>
  <dimension ref="B1:R94"/>
  <sheetViews>
    <sheetView topLeftCell="I1" zoomScaleNormal="100" zoomScaleSheetLayoutView="100" workbookViewId="0">
      <selection activeCell="J28" sqref="J28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139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43</v>
      </c>
      <c r="C7" s="6" t="s">
        <v>3</v>
      </c>
      <c r="D7" s="6" t="s">
        <v>4</v>
      </c>
      <c r="E7" s="137" t="s">
        <v>168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435370</v>
      </c>
      <c r="J8" s="89">
        <f t="shared" si="0"/>
        <v>435370</v>
      </c>
      <c r="K8" s="89">
        <f>SUM(K9:K11)</f>
        <v>227601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5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361080</v>
      </c>
      <c r="J9" s="90">
        <v>361080</v>
      </c>
      <c r="K9" s="90">
        <v>181639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74290</v>
      </c>
      <c r="J10" s="90">
        <v>74290</v>
      </c>
      <c r="K10" s="90">
        <v>45962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38280</v>
      </c>
      <c r="J12" s="89">
        <f t="shared" si="3"/>
        <v>38280</v>
      </c>
      <c r="K12" s="89">
        <f>K13</f>
        <v>19072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38280</v>
      </c>
      <c r="J13" s="90">
        <v>38280</v>
      </c>
      <c r="K13" s="90">
        <v>19072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SUM(I16:I25)</f>
        <v>818000</v>
      </c>
      <c r="J15" s="91">
        <f t="shared" si="5"/>
        <v>818000</v>
      </c>
      <c r="K15" s="91">
        <f>SUM(K16:K25)</f>
        <v>411035</v>
      </c>
      <c r="L15" s="160">
        <f>SUM(L16:L25)</f>
        <v>0</v>
      </c>
      <c r="M15" s="91">
        <f>SUM(M16:M25)</f>
        <v>0</v>
      </c>
      <c r="N15" s="174">
        <f>SUM(N16:N25)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3000</v>
      </c>
      <c r="J16" s="90">
        <v>5500</v>
      </c>
      <c r="K16" s="90">
        <v>2120</v>
      </c>
      <c r="L16" s="105"/>
      <c r="M16" s="90"/>
      <c r="N16" s="180">
        <f t="shared" ref="N16:N25" si="6">SUM(L16:M16)</f>
        <v>0</v>
      </c>
      <c r="O16" s="208">
        <f t="shared" si="1"/>
        <v>0</v>
      </c>
    </row>
    <row r="17" spans="2:18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6"/>
        <v>0</v>
      </c>
      <c r="O17" s="208" t="str">
        <f t="shared" si="1"/>
        <v/>
      </c>
    </row>
    <row r="18" spans="2:18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7000</v>
      </c>
      <c r="J18" s="90">
        <v>7000</v>
      </c>
      <c r="K18" s="90">
        <v>2661</v>
      </c>
      <c r="L18" s="105"/>
      <c r="M18" s="90"/>
      <c r="N18" s="180">
        <f t="shared" si="6"/>
        <v>0</v>
      </c>
      <c r="O18" s="208">
        <f t="shared" si="1"/>
        <v>0</v>
      </c>
    </row>
    <row r="19" spans="2:18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3000</v>
      </c>
      <c r="J19" s="90">
        <v>3000</v>
      </c>
      <c r="K19" s="90">
        <v>840</v>
      </c>
      <c r="L19" s="105"/>
      <c r="M19" s="90"/>
      <c r="N19" s="180">
        <f t="shared" si="6"/>
        <v>0</v>
      </c>
      <c r="O19" s="208">
        <f t="shared" si="1"/>
        <v>0</v>
      </c>
    </row>
    <row r="20" spans="2:18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90">
        <v>0</v>
      </c>
      <c r="K20" s="90">
        <v>0</v>
      </c>
      <c r="L20" s="105"/>
      <c r="M20" s="90"/>
      <c r="N20" s="180">
        <f t="shared" si="6"/>
        <v>0</v>
      </c>
      <c r="O20" s="208" t="str">
        <f t="shared" si="1"/>
        <v/>
      </c>
    </row>
    <row r="21" spans="2:18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8" ht="12.95" customHeight="1" x14ac:dyDescent="0.2">
      <c r="B22" s="9"/>
      <c r="C22" s="10"/>
      <c r="D22" s="10"/>
      <c r="E22" s="133"/>
      <c r="F22" s="63">
        <v>613700</v>
      </c>
      <c r="G22" s="74"/>
      <c r="H22" s="18" t="s">
        <v>9</v>
      </c>
      <c r="I22" s="90">
        <v>10000</v>
      </c>
      <c r="J22" s="90">
        <v>10000</v>
      </c>
      <c r="K22" s="90">
        <v>823</v>
      </c>
      <c r="L22" s="105"/>
      <c r="M22" s="90"/>
      <c r="N22" s="180">
        <f t="shared" si="6"/>
        <v>0</v>
      </c>
      <c r="O22" s="208">
        <f t="shared" si="1"/>
        <v>0</v>
      </c>
    </row>
    <row r="23" spans="2:18" ht="12.95" customHeight="1" x14ac:dyDescent="0.2">
      <c r="B23" s="9"/>
      <c r="C23" s="10"/>
      <c r="D23" s="18"/>
      <c r="E23" s="18"/>
      <c r="F23" s="58">
        <v>613700</v>
      </c>
      <c r="G23" s="67" t="s">
        <v>105</v>
      </c>
      <c r="H23" s="156" t="s">
        <v>10</v>
      </c>
      <c r="I23" s="90">
        <v>760000</v>
      </c>
      <c r="J23" s="90">
        <v>750000</v>
      </c>
      <c r="K23" s="90">
        <v>374325</v>
      </c>
      <c r="L23" s="105"/>
      <c r="M23" s="90"/>
      <c r="N23" s="180">
        <f t="shared" si="6"/>
        <v>0</v>
      </c>
      <c r="O23" s="208">
        <f t="shared" si="1"/>
        <v>0</v>
      </c>
    </row>
    <row r="24" spans="2:18" ht="12.95" customHeight="1" x14ac:dyDescent="0.2">
      <c r="B24" s="9"/>
      <c r="C24" s="10"/>
      <c r="D24" s="10"/>
      <c r="E24" s="132"/>
      <c r="F24" s="62">
        <v>613800</v>
      </c>
      <c r="G24" s="73"/>
      <c r="H24" s="18" t="s">
        <v>61</v>
      </c>
      <c r="I24" s="90">
        <v>0</v>
      </c>
      <c r="J24" s="90">
        <v>0</v>
      </c>
      <c r="K24" s="90">
        <v>0</v>
      </c>
      <c r="L24" s="105"/>
      <c r="M24" s="90"/>
      <c r="N24" s="180">
        <f t="shared" si="6"/>
        <v>0</v>
      </c>
      <c r="O24" s="208" t="str">
        <f t="shared" si="1"/>
        <v/>
      </c>
      <c r="R24" s="30"/>
    </row>
    <row r="25" spans="2:18" ht="12.95" customHeight="1" x14ac:dyDescent="0.2">
      <c r="B25" s="9"/>
      <c r="C25" s="10"/>
      <c r="D25" s="10"/>
      <c r="E25" s="10"/>
      <c r="F25" s="58">
        <v>613900</v>
      </c>
      <c r="G25" s="69"/>
      <c r="H25" s="18" t="s">
        <v>62</v>
      </c>
      <c r="I25" s="90">
        <v>35000</v>
      </c>
      <c r="J25" s="90">
        <v>42500</v>
      </c>
      <c r="K25" s="90">
        <v>30266</v>
      </c>
      <c r="L25" s="105"/>
      <c r="M25" s="90"/>
      <c r="N25" s="180">
        <f t="shared" si="6"/>
        <v>0</v>
      </c>
      <c r="O25" s="208">
        <f t="shared" si="1"/>
        <v>0</v>
      </c>
      <c r="P25" s="34"/>
    </row>
    <row r="26" spans="2:18" ht="12.95" customHeight="1" x14ac:dyDescent="0.2">
      <c r="B26" s="9"/>
      <c r="C26" s="10"/>
      <c r="D26" s="10"/>
      <c r="E26" s="10"/>
      <c r="F26" s="58"/>
      <c r="G26" s="69"/>
      <c r="H26" s="18"/>
      <c r="I26" s="90"/>
      <c r="J26" s="90"/>
      <c r="K26" s="90"/>
      <c r="L26" s="105"/>
      <c r="M26" s="90"/>
      <c r="N26" s="175"/>
      <c r="O26" s="208" t="str">
        <f t="shared" si="1"/>
        <v/>
      </c>
    </row>
    <row r="27" spans="2:18" s="1" customFormat="1" ht="12.95" customHeight="1" x14ac:dyDescent="0.25">
      <c r="B27" s="11"/>
      <c r="C27" s="7"/>
      <c r="D27" s="7"/>
      <c r="E27" s="7"/>
      <c r="F27" s="57">
        <v>614000</v>
      </c>
      <c r="G27" s="68"/>
      <c r="H27" s="19" t="s">
        <v>74</v>
      </c>
      <c r="I27" s="89">
        <f t="shared" ref="I27:J27" si="7">I28</f>
        <v>430000</v>
      </c>
      <c r="J27" s="89">
        <f t="shared" si="7"/>
        <v>430000</v>
      </c>
      <c r="K27" s="89">
        <f t="shared" ref="K27" si="8">SUM(K28:K28)</f>
        <v>8162</v>
      </c>
      <c r="L27" s="159">
        <f t="shared" ref="L27:N27" si="9">L28</f>
        <v>0</v>
      </c>
      <c r="M27" s="89">
        <f t="shared" si="9"/>
        <v>0</v>
      </c>
      <c r="N27" s="174">
        <f t="shared" si="9"/>
        <v>0</v>
      </c>
      <c r="O27" s="207">
        <f t="shared" si="1"/>
        <v>0</v>
      </c>
    </row>
    <row r="28" spans="2:18" ht="12.95" customHeight="1" x14ac:dyDescent="0.2">
      <c r="B28" s="9"/>
      <c r="C28" s="10"/>
      <c r="D28" s="18"/>
      <c r="E28" s="134"/>
      <c r="F28" s="62">
        <v>614100</v>
      </c>
      <c r="G28" s="73" t="s">
        <v>106</v>
      </c>
      <c r="H28" s="134" t="s">
        <v>64</v>
      </c>
      <c r="I28" s="90">
        <v>430000</v>
      </c>
      <c r="J28" s="90">
        <v>430000</v>
      </c>
      <c r="K28" s="90">
        <v>8162</v>
      </c>
      <c r="L28" s="105"/>
      <c r="M28" s="90"/>
      <c r="N28" s="180">
        <f t="shared" ref="N28" si="10">SUM(L28:M28)</f>
        <v>0</v>
      </c>
      <c r="O28" s="208">
        <f t="shared" si="1"/>
        <v>0</v>
      </c>
      <c r="Q28" s="30"/>
    </row>
    <row r="29" spans="2:18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8" s="1" customFormat="1" ht="12.95" customHeight="1" x14ac:dyDescent="0.25">
      <c r="B30" s="11"/>
      <c r="C30" s="7"/>
      <c r="D30" s="7"/>
      <c r="E30" s="7"/>
      <c r="F30" s="57">
        <v>821000</v>
      </c>
      <c r="G30" s="68"/>
      <c r="H30" s="19" t="s">
        <v>12</v>
      </c>
      <c r="I30" s="89">
        <f t="shared" ref="I30:J30" si="11">SUM(I31:I34)</f>
        <v>1910000</v>
      </c>
      <c r="J30" s="89">
        <f t="shared" si="11"/>
        <v>1910000</v>
      </c>
      <c r="K30" s="89">
        <f t="shared" ref="K30" si="12">SUM(K31:K34)</f>
        <v>414171</v>
      </c>
      <c r="L30" s="159">
        <f t="shared" ref="L30:M30" si="13">SUM(L31:L34)</f>
        <v>0</v>
      </c>
      <c r="M30" s="89">
        <f t="shared" si="13"/>
        <v>0</v>
      </c>
      <c r="N30" s="174">
        <f t="shared" ref="N30" si="14">SUM(N31:N34)</f>
        <v>0</v>
      </c>
      <c r="O30" s="207">
        <f t="shared" si="1"/>
        <v>0</v>
      </c>
    </row>
    <row r="31" spans="2:18" ht="12.95" customHeight="1" x14ac:dyDescent="0.2">
      <c r="B31" s="9"/>
      <c r="C31" s="10"/>
      <c r="D31" s="10"/>
      <c r="E31" s="10"/>
      <c r="F31" s="58">
        <v>821200</v>
      </c>
      <c r="G31" s="69"/>
      <c r="H31" s="18" t="s">
        <v>13</v>
      </c>
      <c r="I31" s="90">
        <v>0</v>
      </c>
      <c r="J31" s="90">
        <v>0</v>
      </c>
      <c r="K31" s="90">
        <v>0</v>
      </c>
      <c r="L31" s="105"/>
      <c r="M31" s="90"/>
      <c r="N31" s="180">
        <f t="shared" ref="N31:N32" si="15">SUM(L31:M31)</f>
        <v>0</v>
      </c>
      <c r="O31" s="208" t="str">
        <f t="shared" si="1"/>
        <v/>
      </c>
    </row>
    <row r="32" spans="2:18" ht="12.95" customHeight="1" x14ac:dyDescent="0.2">
      <c r="B32" s="9"/>
      <c r="C32" s="10"/>
      <c r="D32" s="10"/>
      <c r="E32" s="10"/>
      <c r="F32" s="58">
        <v>821300</v>
      </c>
      <c r="G32" s="69"/>
      <c r="H32" s="18" t="s">
        <v>14</v>
      </c>
      <c r="I32" s="90">
        <v>10000</v>
      </c>
      <c r="J32" s="90">
        <v>10000</v>
      </c>
      <c r="K32" s="90">
        <v>2880</v>
      </c>
      <c r="L32" s="105"/>
      <c r="M32" s="90"/>
      <c r="N32" s="180">
        <f t="shared" si="15"/>
        <v>0</v>
      </c>
      <c r="O32" s="208">
        <f t="shared" si="1"/>
        <v>0</v>
      </c>
    </row>
    <row r="33" spans="2:17" ht="12.95" customHeight="1" x14ac:dyDescent="0.2">
      <c r="B33" s="9"/>
      <c r="C33" s="10"/>
      <c r="D33" s="10"/>
      <c r="E33" s="10"/>
      <c r="F33" s="58">
        <v>821500</v>
      </c>
      <c r="G33" s="69" t="s">
        <v>129</v>
      </c>
      <c r="H33" s="145" t="s">
        <v>128</v>
      </c>
      <c r="I33" s="90">
        <v>1100000</v>
      </c>
      <c r="J33" s="90">
        <v>1100000</v>
      </c>
      <c r="K33" s="90">
        <v>102669</v>
      </c>
      <c r="L33" s="105"/>
      <c r="M33" s="90"/>
      <c r="N33" s="180">
        <f t="shared" ref="N33" si="16">SUM(L33:M33)</f>
        <v>0</v>
      </c>
      <c r="O33" s="208">
        <f t="shared" si="1"/>
        <v>0</v>
      </c>
      <c r="P33" s="129"/>
      <c r="Q33" s="30"/>
    </row>
    <row r="34" spans="2:17" ht="12.95" customHeight="1" x14ac:dyDescent="0.2">
      <c r="B34" s="9"/>
      <c r="C34" s="10"/>
      <c r="D34" s="10"/>
      <c r="E34" s="10"/>
      <c r="F34" s="58">
        <v>821600</v>
      </c>
      <c r="G34" s="69" t="s">
        <v>130</v>
      </c>
      <c r="H34" s="145" t="s">
        <v>127</v>
      </c>
      <c r="I34" s="90">
        <v>800000</v>
      </c>
      <c r="J34" s="90">
        <v>800000</v>
      </c>
      <c r="K34" s="90">
        <v>308622</v>
      </c>
      <c r="L34" s="105"/>
      <c r="M34" s="90"/>
      <c r="N34" s="180">
        <f t="shared" ref="N34" si="17">SUM(L34:M34)</f>
        <v>0</v>
      </c>
      <c r="O34" s="208">
        <f t="shared" si="1"/>
        <v>0</v>
      </c>
      <c r="Q34" s="157"/>
    </row>
    <row r="35" spans="2:17" ht="12.95" customHeight="1" x14ac:dyDescent="0.25">
      <c r="B35" s="9"/>
      <c r="C35" s="10"/>
      <c r="D35" s="10"/>
      <c r="E35" s="10"/>
      <c r="F35" s="58"/>
      <c r="G35" s="69"/>
      <c r="H35" s="18"/>
      <c r="I35" s="89"/>
      <c r="J35" s="89"/>
      <c r="K35" s="89"/>
      <c r="L35" s="159"/>
      <c r="M35" s="89"/>
      <c r="N35" s="174"/>
      <c r="O35" s="208" t="str">
        <f t="shared" si="1"/>
        <v/>
      </c>
    </row>
    <row r="36" spans="2:17" s="1" customFormat="1" ht="12.95" customHeight="1" x14ac:dyDescent="0.25">
      <c r="B36" s="11"/>
      <c r="C36" s="7"/>
      <c r="D36" s="7"/>
      <c r="E36" s="7"/>
      <c r="F36" s="57"/>
      <c r="G36" s="68"/>
      <c r="H36" s="19" t="s">
        <v>15</v>
      </c>
      <c r="I36" s="120">
        <v>13</v>
      </c>
      <c r="J36" s="120">
        <v>13</v>
      </c>
      <c r="K36" s="120">
        <v>12</v>
      </c>
      <c r="L36" s="161"/>
      <c r="M36" s="89"/>
      <c r="N36" s="173"/>
      <c r="O36" s="208"/>
    </row>
    <row r="37" spans="2:17" s="1" customFormat="1" ht="12.95" customHeight="1" x14ac:dyDescent="0.25">
      <c r="B37" s="11"/>
      <c r="C37" s="7"/>
      <c r="D37" s="7"/>
      <c r="E37" s="7"/>
      <c r="F37" s="57"/>
      <c r="G37" s="68"/>
      <c r="H37" s="7" t="s">
        <v>24</v>
      </c>
      <c r="I37" s="110">
        <f t="shared" ref="I37:N37" si="18">I8+I12+I15+I27+I30</f>
        <v>3631650</v>
      </c>
      <c r="J37" s="13">
        <f t="shared" si="18"/>
        <v>3631650</v>
      </c>
      <c r="K37" s="13">
        <f t="shared" si="18"/>
        <v>1080041</v>
      </c>
      <c r="L37" s="113">
        <f t="shared" si="18"/>
        <v>0</v>
      </c>
      <c r="M37" s="13">
        <f t="shared" si="18"/>
        <v>0</v>
      </c>
      <c r="N37" s="174">
        <f t="shared" si="18"/>
        <v>0</v>
      </c>
      <c r="O37" s="207">
        <f>IF(J37=0,"",N37/J37*100)</f>
        <v>0</v>
      </c>
    </row>
    <row r="38" spans="2:17" s="1" customFormat="1" ht="12.95" customHeight="1" x14ac:dyDescent="0.25">
      <c r="B38" s="11"/>
      <c r="C38" s="7"/>
      <c r="D38" s="7"/>
      <c r="E38" s="7"/>
      <c r="F38" s="57"/>
      <c r="G38" s="68"/>
      <c r="H38" s="7" t="s">
        <v>16</v>
      </c>
      <c r="I38" s="13">
        <f t="shared" ref="I38:J39" si="19">I37</f>
        <v>3631650</v>
      </c>
      <c r="J38" s="13">
        <f t="shared" si="19"/>
        <v>3631650</v>
      </c>
      <c r="K38" s="13">
        <f t="shared" ref="K38" si="20">K37</f>
        <v>1080041</v>
      </c>
      <c r="L38" s="113">
        <f t="shared" ref="L38:N39" si="21">L37</f>
        <v>0</v>
      </c>
      <c r="M38" s="13">
        <f t="shared" si="21"/>
        <v>0</v>
      </c>
      <c r="N38" s="174">
        <f t="shared" si="21"/>
        <v>0</v>
      </c>
      <c r="O38" s="207">
        <f>IF(J38=0,"",N38/J38*100)</f>
        <v>0</v>
      </c>
    </row>
    <row r="39" spans="2:17" s="1" customFormat="1" ht="12.95" customHeight="1" x14ac:dyDescent="0.25">
      <c r="B39" s="11"/>
      <c r="C39" s="7"/>
      <c r="D39" s="7"/>
      <c r="E39" s="7"/>
      <c r="F39" s="57"/>
      <c r="G39" s="68"/>
      <c r="H39" s="7" t="s">
        <v>17</v>
      </c>
      <c r="I39" s="13">
        <f t="shared" si="19"/>
        <v>3631650</v>
      </c>
      <c r="J39" s="13">
        <f t="shared" si="19"/>
        <v>3631650</v>
      </c>
      <c r="K39" s="13">
        <f t="shared" ref="K39" si="22">K38</f>
        <v>1080041</v>
      </c>
      <c r="L39" s="113">
        <f t="shared" si="21"/>
        <v>0</v>
      </c>
      <c r="M39" s="13">
        <f t="shared" si="21"/>
        <v>0</v>
      </c>
      <c r="N39" s="174">
        <f t="shared" si="21"/>
        <v>0</v>
      </c>
      <c r="O39" s="207">
        <f>IF(J39=0,"",N39/J39*100)</f>
        <v>0</v>
      </c>
    </row>
    <row r="40" spans="2:17" ht="12.95" customHeight="1" thickBot="1" x14ac:dyDescent="0.25">
      <c r="B40" s="14"/>
      <c r="C40" s="15"/>
      <c r="D40" s="15"/>
      <c r="E40" s="15"/>
      <c r="F40" s="59"/>
      <c r="G40" s="70"/>
      <c r="H40" s="15"/>
      <c r="I40" s="24"/>
      <c r="J40" s="24"/>
      <c r="K40" s="24"/>
      <c r="L40" s="114"/>
      <c r="M40" s="24"/>
      <c r="N40" s="181"/>
      <c r="O40" s="209"/>
    </row>
    <row r="41" spans="2:17" ht="12.95" customHeight="1" x14ac:dyDescent="0.2">
      <c r="F41" s="60"/>
      <c r="G41" s="71"/>
      <c r="L41" s="197"/>
      <c r="N41" s="97"/>
    </row>
    <row r="42" spans="2:17" ht="12.95" customHeight="1" x14ac:dyDescent="0.2">
      <c r="F42" s="60"/>
      <c r="G42" s="71"/>
      <c r="N42" s="97"/>
    </row>
    <row r="43" spans="2:17" ht="12.95" customHeight="1" x14ac:dyDescent="0.2">
      <c r="F43" s="60"/>
      <c r="G43" s="71"/>
      <c r="N43" s="97"/>
    </row>
    <row r="44" spans="2:17" ht="12.95" customHeight="1" x14ac:dyDescent="0.2">
      <c r="F44" s="60"/>
      <c r="G44" s="71"/>
      <c r="N44" s="97"/>
    </row>
    <row r="45" spans="2:17" ht="12.95" customHeight="1" x14ac:dyDescent="0.2">
      <c r="F45" s="60"/>
      <c r="G45" s="71"/>
      <c r="N45" s="97"/>
    </row>
    <row r="46" spans="2:17" ht="12.95" customHeight="1" x14ac:dyDescent="0.2">
      <c r="F46" s="60"/>
      <c r="G46" s="71"/>
      <c r="N46" s="97"/>
    </row>
    <row r="47" spans="2:17" ht="12.95" customHeight="1" x14ac:dyDescent="0.2">
      <c r="F47" s="60"/>
      <c r="G47" s="71"/>
      <c r="N47" s="97"/>
    </row>
    <row r="48" spans="2:17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B1:S95"/>
  <sheetViews>
    <sheetView tabSelected="1" topLeftCell="G1" zoomScaleNormal="100" workbookViewId="0">
      <selection activeCell="K26" sqref="K26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9" width="14.7109375" style="8" customWidth="1"/>
    <col min="10" max="10" width="13" style="8" customWidth="1"/>
    <col min="11" max="11" width="13.42578125" style="8" customWidth="1"/>
    <col min="12" max="13" width="14.7109375" style="8" customWidth="1"/>
    <col min="14" max="14" width="15.7109375" style="8" customWidth="1"/>
    <col min="15" max="15" width="6.85546875" style="80" customWidth="1"/>
    <col min="16" max="16" width="9.140625" style="8"/>
    <col min="17" max="17" width="9.5703125" style="8" bestFit="1" customWidth="1"/>
    <col min="18" max="16384" width="9.140625" style="8"/>
  </cols>
  <sheetData>
    <row r="1" spans="2:19" ht="13.5" thickBot="1" x14ac:dyDescent="0.25"/>
    <row r="2" spans="2:19" s="43" customFormat="1" ht="20.100000000000001" customHeight="1" thickTop="1" thickBot="1" x14ac:dyDescent="0.25">
      <c r="B2" s="218" t="s">
        <v>26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2:19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9" s="1" customFormat="1" ht="39" customHeight="1" x14ac:dyDescent="0.2">
      <c r="B4" s="225" t="s">
        <v>0</v>
      </c>
      <c r="C4" s="227" t="s">
        <v>1</v>
      </c>
      <c r="D4" s="227" t="s">
        <v>21</v>
      </c>
      <c r="E4" s="236" t="s">
        <v>161</v>
      </c>
      <c r="F4" s="231" t="s">
        <v>88</v>
      </c>
      <c r="G4" s="229" t="s">
        <v>91</v>
      </c>
      <c r="H4" s="231" t="s">
        <v>2</v>
      </c>
      <c r="I4" s="231" t="s">
        <v>256</v>
      </c>
      <c r="J4" s="233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9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1" t="s">
        <v>119</v>
      </c>
      <c r="M5" s="94" t="s">
        <v>120</v>
      </c>
      <c r="N5" s="172" t="s">
        <v>83</v>
      </c>
      <c r="O5" s="235"/>
    </row>
    <row r="6" spans="2:19" s="2" customFormat="1" ht="12.7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9" s="2" customFormat="1" ht="12.95" customHeight="1" x14ac:dyDescent="0.25">
      <c r="B7" s="5">
        <v>10</v>
      </c>
      <c r="C7" s="6" t="s">
        <v>3</v>
      </c>
      <c r="D7" s="6" t="s">
        <v>4</v>
      </c>
      <c r="E7" s="137" t="s">
        <v>162</v>
      </c>
      <c r="F7" s="4"/>
      <c r="G7" s="4"/>
      <c r="H7" s="4"/>
      <c r="I7" s="4"/>
      <c r="J7" s="4"/>
      <c r="K7" s="4"/>
      <c r="L7" s="3"/>
      <c r="M7" s="4"/>
      <c r="N7" s="178"/>
      <c r="O7" s="206"/>
    </row>
    <row r="8" spans="2:19" s="1" customFormat="1" ht="12.95" customHeight="1" x14ac:dyDescent="0.25">
      <c r="B8" s="11"/>
      <c r="C8" s="7"/>
      <c r="D8" s="7"/>
      <c r="E8" s="7"/>
      <c r="F8" s="57">
        <v>611000</v>
      </c>
      <c r="G8" s="68"/>
      <c r="H8" s="7" t="s">
        <v>58</v>
      </c>
      <c r="I8" s="86">
        <f t="shared" ref="I8:J8" si="0">SUM(I9:I10)</f>
        <v>863790</v>
      </c>
      <c r="J8" s="86">
        <f t="shared" si="0"/>
        <v>863790</v>
      </c>
      <c r="K8" s="86">
        <f>SUM(K9:K10)</f>
        <v>446343</v>
      </c>
      <c r="L8" s="159">
        <f>SUM(L9:L10)</f>
        <v>0</v>
      </c>
      <c r="M8" s="47">
        <f>SUM(M9:M10)</f>
        <v>0</v>
      </c>
      <c r="N8" s="179">
        <f>SUM(N9:N10)</f>
        <v>0</v>
      </c>
      <c r="O8" s="207">
        <f t="shared" ref="O8:O30" si="1">IF(J8=0,"",N8/J8*100)</f>
        <v>0</v>
      </c>
      <c r="Q8" s="29"/>
    </row>
    <row r="9" spans="2:19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727640</v>
      </c>
      <c r="J9" s="87">
        <v>727640</v>
      </c>
      <c r="K9" s="87">
        <v>367702</v>
      </c>
      <c r="L9" s="104"/>
      <c r="M9" s="46">
        <v>0</v>
      </c>
      <c r="N9" s="180">
        <f>SUM(L9:M9)</f>
        <v>0</v>
      </c>
      <c r="O9" s="208">
        <f t="shared" si="1"/>
        <v>0</v>
      </c>
      <c r="Q9" s="29"/>
      <c r="R9" s="30"/>
      <c r="S9" s="30"/>
    </row>
    <row r="10" spans="2:19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136150</v>
      </c>
      <c r="J10" s="87">
        <v>136150</v>
      </c>
      <c r="K10" s="87">
        <v>78641</v>
      </c>
      <c r="L10" s="104"/>
      <c r="M10" s="46">
        <v>0</v>
      </c>
      <c r="N10" s="180">
        <f t="shared" ref="N10" si="2">SUM(L10:M10)</f>
        <v>0</v>
      </c>
      <c r="O10" s="208">
        <f t="shared" si="1"/>
        <v>0</v>
      </c>
      <c r="Q10" s="29"/>
    </row>
    <row r="11" spans="2:19" ht="8.1" customHeight="1" x14ac:dyDescent="0.2">
      <c r="B11" s="9"/>
      <c r="C11" s="10"/>
      <c r="D11" s="10"/>
      <c r="E11" s="10"/>
      <c r="F11" s="58"/>
      <c r="G11" s="69"/>
      <c r="H11" s="45"/>
      <c r="I11" s="87"/>
      <c r="J11" s="87"/>
      <c r="K11" s="87"/>
      <c r="L11" s="104"/>
      <c r="M11" s="46"/>
      <c r="N11" s="180"/>
      <c r="O11" s="208" t="str">
        <f t="shared" si="1"/>
        <v/>
      </c>
      <c r="Q11" s="29"/>
    </row>
    <row r="12" spans="2:19" ht="12.95" customHeight="1" x14ac:dyDescent="0.25">
      <c r="B12" s="11"/>
      <c r="C12" s="7"/>
      <c r="D12" s="7"/>
      <c r="E12" s="7"/>
      <c r="F12" s="57">
        <v>612000</v>
      </c>
      <c r="G12" s="68"/>
      <c r="H12" s="7" t="s">
        <v>57</v>
      </c>
      <c r="I12" s="86">
        <f t="shared" ref="I12:J12" si="3">I13+I14</f>
        <v>77130</v>
      </c>
      <c r="J12" s="86">
        <f t="shared" si="3"/>
        <v>77130</v>
      </c>
      <c r="K12" s="86">
        <f>K13+K14</f>
        <v>38609</v>
      </c>
      <c r="L12" s="159">
        <f t="shared" ref="L12:N12" si="4">L13+L14</f>
        <v>0</v>
      </c>
      <c r="M12" s="47">
        <f t="shared" si="4"/>
        <v>0</v>
      </c>
      <c r="N12" s="179">
        <f t="shared" si="4"/>
        <v>0</v>
      </c>
      <c r="O12" s="207">
        <f t="shared" si="1"/>
        <v>0</v>
      </c>
      <c r="Q12" s="29"/>
    </row>
    <row r="13" spans="2:19" s="1" customFormat="1" ht="12.95" customHeight="1" x14ac:dyDescent="0.2">
      <c r="B13" s="9"/>
      <c r="C13" s="10"/>
      <c r="D13" s="10"/>
      <c r="E13" s="10"/>
      <c r="F13" s="58">
        <v>612100</v>
      </c>
      <c r="G13" s="69"/>
      <c r="H13" s="12" t="s">
        <v>5</v>
      </c>
      <c r="I13" s="87">
        <v>77130</v>
      </c>
      <c r="J13" s="87">
        <v>77130</v>
      </c>
      <c r="K13" s="87">
        <v>38609</v>
      </c>
      <c r="L13" s="104"/>
      <c r="M13" s="46">
        <v>0</v>
      </c>
      <c r="N13" s="180">
        <f>SUM(L13:M13)</f>
        <v>0</v>
      </c>
      <c r="O13" s="208">
        <f t="shared" si="1"/>
        <v>0</v>
      </c>
      <c r="Q13" s="29"/>
    </row>
    <row r="14" spans="2:19" ht="8.1" customHeight="1" x14ac:dyDescent="0.2">
      <c r="B14" s="9"/>
      <c r="C14" s="10"/>
      <c r="D14" s="10"/>
      <c r="E14" s="10"/>
      <c r="F14" s="58"/>
      <c r="G14" s="69"/>
      <c r="H14" s="10"/>
      <c r="I14" s="87"/>
      <c r="J14" s="87"/>
      <c r="K14" s="87"/>
      <c r="L14" s="104"/>
      <c r="M14" s="22"/>
      <c r="N14" s="175"/>
      <c r="O14" s="208" t="str">
        <f t="shared" si="1"/>
        <v/>
      </c>
      <c r="Q14" s="29"/>
    </row>
    <row r="15" spans="2:19" ht="12.95" customHeight="1" x14ac:dyDescent="0.25">
      <c r="B15" s="11"/>
      <c r="C15" s="7"/>
      <c r="D15" s="7"/>
      <c r="E15" s="7"/>
      <c r="F15" s="57">
        <v>613000</v>
      </c>
      <c r="G15" s="68"/>
      <c r="H15" s="7" t="s">
        <v>59</v>
      </c>
      <c r="I15" s="86">
        <f t="shared" ref="I15:J15" si="5">SUM(I16:I24)</f>
        <v>456760</v>
      </c>
      <c r="J15" s="86">
        <f t="shared" si="5"/>
        <v>456760</v>
      </c>
      <c r="K15" s="86">
        <f>SUM(K16:K24)</f>
        <v>168952</v>
      </c>
      <c r="L15" s="160">
        <f>SUM(L16:L24)</f>
        <v>0</v>
      </c>
      <c r="M15" s="56">
        <f>SUM(M16:M24)</f>
        <v>0</v>
      </c>
      <c r="N15" s="174">
        <f>SUM(N16:N24)</f>
        <v>0</v>
      </c>
      <c r="O15" s="207">
        <f t="shared" si="1"/>
        <v>0</v>
      </c>
      <c r="Q15" s="29"/>
    </row>
    <row r="16" spans="2:19" s="1" customFormat="1" ht="12.95" customHeight="1" x14ac:dyDescent="0.2">
      <c r="B16" s="9"/>
      <c r="C16" s="10"/>
      <c r="D16" s="10"/>
      <c r="E16" s="10"/>
      <c r="F16" s="58">
        <v>613100</v>
      </c>
      <c r="G16" s="69"/>
      <c r="H16" s="10" t="s">
        <v>6</v>
      </c>
      <c r="I16" s="87">
        <v>7000</v>
      </c>
      <c r="J16" s="87">
        <v>7000</v>
      </c>
      <c r="K16" s="87">
        <v>1045</v>
      </c>
      <c r="L16" s="104"/>
      <c r="M16" s="87">
        <v>0</v>
      </c>
      <c r="N16" s="180">
        <f t="shared" ref="N16:N24" si="6">SUM(L16:M16)</f>
        <v>0</v>
      </c>
      <c r="O16" s="208">
        <f t="shared" si="1"/>
        <v>0</v>
      </c>
      <c r="Q16" s="29"/>
    </row>
    <row r="17" spans="2:17" ht="12.95" customHeight="1" x14ac:dyDescent="0.2">
      <c r="B17" s="9"/>
      <c r="C17" s="10"/>
      <c r="D17" s="10"/>
      <c r="E17" s="10"/>
      <c r="F17" s="58">
        <v>613200</v>
      </c>
      <c r="G17" s="69"/>
      <c r="H17" s="10" t="s">
        <v>7</v>
      </c>
      <c r="I17" s="87">
        <v>8500</v>
      </c>
      <c r="J17" s="87">
        <v>8500</v>
      </c>
      <c r="K17" s="87">
        <v>1695</v>
      </c>
      <c r="L17" s="104"/>
      <c r="M17" s="87">
        <v>0</v>
      </c>
      <c r="N17" s="180">
        <f t="shared" si="6"/>
        <v>0</v>
      </c>
      <c r="O17" s="208">
        <f t="shared" si="1"/>
        <v>0</v>
      </c>
      <c r="Q17" s="29"/>
    </row>
    <row r="18" spans="2:17" ht="12.95" customHeight="1" x14ac:dyDescent="0.2">
      <c r="B18" s="9"/>
      <c r="C18" s="10"/>
      <c r="D18" s="10"/>
      <c r="E18" s="10"/>
      <c r="F18" s="58">
        <v>613300</v>
      </c>
      <c r="G18" s="69"/>
      <c r="H18" s="10" t="s">
        <v>72</v>
      </c>
      <c r="I18" s="87">
        <v>8000</v>
      </c>
      <c r="J18" s="87">
        <v>8000</v>
      </c>
      <c r="K18" s="87">
        <v>2939</v>
      </c>
      <c r="L18" s="104"/>
      <c r="M18" s="87">
        <v>0</v>
      </c>
      <c r="N18" s="180">
        <f t="shared" si="6"/>
        <v>0</v>
      </c>
      <c r="O18" s="208">
        <f t="shared" si="1"/>
        <v>0</v>
      </c>
      <c r="Q18" s="29"/>
    </row>
    <row r="19" spans="2:17" ht="12.95" customHeight="1" x14ac:dyDescent="0.2">
      <c r="B19" s="9"/>
      <c r="C19" s="10"/>
      <c r="D19" s="10"/>
      <c r="E19" s="10"/>
      <c r="F19" s="58">
        <v>613400</v>
      </c>
      <c r="G19" s="69"/>
      <c r="H19" s="10" t="s">
        <v>60</v>
      </c>
      <c r="I19" s="87">
        <v>5000</v>
      </c>
      <c r="J19" s="87">
        <v>5000</v>
      </c>
      <c r="K19" s="87">
        <v>2308</v>
      </c>
      <c r="L19" s="104"/>
      <c r="M19" s="87">
        <v>0</v>
      </c>
      <c r="N19" s="180">
        <f t="shared" si="6"/>
        <v>0</v>
      </c>
      <c r="O19" s="208">
        <f t="shared" si="1"/>
        <v>0</v>
      </c>
      <c r="Q19" s="29"/>
    </row>
    <row r="20" spans="2:17" ht="12.95" customHeight="1" x14ac:dyDescent="0.2">
      <c r="B20" s="9"/>
      <c r="C20" s="10"/>
      <c r="D20" s="10"/>
      <c r="E20" s="10"/>
      <c r="F20" s="58">
        <v>613500</v>
      </c>
      <c r="G20" s="69"/>
      <c r="H20" s="10" t="s">
        <v>8</v>
      </c>
      <c r="I20" s="87">
        <v>15000</v>
      </c>
      <c r="J20" s="87">
        <v>15000</v>
      </c>
      <c r="K20" s="87">
        <v>4530</v>
      </c>
      <c r="L20" s="104"/>
      <c r="M20" s="87">
        <v>0</v>
      </c>
      <c r="N20" s="180">
        <f t="shared" si="6"/>
        <v>0</v>
      </c>
      <c r="O20" s="208">
        <f t="shared" si="1"/>
        <v>0</v>
      </c>
      <c r="Q20" s="29"/>
    </row>
    <row r="21" spans="2:17" ht="12.95" customHeight="1" x14ac:dyDescent="0.2">
      <c r="B21" s="9"/>
      <c r="C21" s="10"/>
      <c r="D21" s="10"/>
      <c r="E21" s="10"/>
      <c r="F21" s="58">
        <v>613600</v>
      </c>
      <c r="G21" s="69"/>
      <c r="H21" s="10" t="s">
        <v>73</v>
      </c>
      <c r="I21" s="87">
        <v>0</v>
      </c>
      <c r="J21" s="87">
        <v>0</v>
      </c>
      <c r="K21" s="87">
        <v>0</v>
      </c>
      <c r="L21" s="104"/>
      <c r="M21" s="87">
        <v>0</v>
      </c>
      <c r="N21" s="180">
        <f t="shared" si="6"/>
        <v>0</v>
      </c>
      <c r="O21" s="208" t="str">
        <f t="shared" si="1"/>
        <v/>
      </c>
      <c r="Q21" s="29"/>
    </row>
    <row r="22" spans="2:17" ht="12.95" customHeight="1" x14ac:dyDescent="0.2">
      <c r="B22" s="9"/>
      <c r="C22" s="10"/>
      <c r="D22" s="10"/>
      <c r="E22" s="10"/>
      <c r="F22" s="58">
        <v>613700</v>
      </c>
      <c r="G22" s="69"/>
      <c r="H22" s="10" t="s">
        <v>9</v>
      </c>
      <c r="I22" s="87">
        <v>7000</v>
      </c>
      <c r="J22" s="87">
        <v>7000</v>
      </c>
      <c r="K22" s="87">
        <v>1888</v>
      </c>
      <c r="L22" s="104"/>
      <c r="M22" s="87">
        <v>0</v>
      </c>
      <c r="N22" s="180">
        <f t="shared" si="6"/>
        <v>0</v>
      </c>
      <c r="O22" s="208">
        <f t="shared" si="1"/>
        <v>0</v>
      </c>
      <c r="Q22" s="29"/>
    </row>
    <row r="23" spans="2:17" ht="12.95" customHeight="1" x14ac:dyDescent="0.2">
      <c r="B23" s="9"/>
      <c r="C23" s="10"/>
      <c r="D23" s="10"/>
      <c r="E23" s="10"/>
      <c r="F23" s="58">
        <v>613800</v>
      </c>
      <c r="G23" s="69"/>
      <c r="H23" s="10" t="s">
        <v>61</v>
      </c>
      <c r="I23" s="87">
        <v>3820</v>
      </c>
      <c r="J23" s="87">
        <v>3820</v>
      </c>
      <c r="K23" s="87">
        <v>1180</v>
      </c>
      <c r="L23" s="104"/>
      <c r="M23" s="87">
        <v>0</v>
      </c>
      <c r="N23" s="180">
        <f t="shared" si="6"/>
        <v>0</v>
      </c>
      <c r="O23" s="208">
        <f t="shared" si="1"/>
        <v>0</v>
      </c>
      <c r="Q23" s="29"/>
    </row>
    <row r="24" spans="2:17" ht="12.95" customHeight="1" x14ac:dyDescent="0.2">
      <c r="B24" s="9"/>
      <c r="C24" s="10"/>
      <c r="D24" s="10"/>
      <c r="E24" s="10"/>
      <c r="F24" s="58">
        <v>613900</v>
      </c>
      <c r="G24" s="69"/>
      <c r="H24" s="10" t="s">
        <v>62</v>
      </c>
      <c r="I24" s="87">
        <v>402440</v>
      </c>
      <c r="J24" s="87">
        <v>402440</v>
      </c>
      <c r="K24" s="87">
        <v>153367</v>
      </c>
      <c r="L24" s="104"/>
      <c r="M24" s="87">
        <v>0</v>
      </c>
      <c r="N24" s="180">
        <f t="shared" si="6"/>
        <v>0</v>
      </c>
      <c r="O24" s="208">
        <f t="shared" si="1"/>
        <v>0</v>
      </c>
      <c r="P24" s="34"/>
      <c r="Q24" s="29"/>
    </row>
    <row r="25" spans="2:17" ht="8.1" customHeight="1" x14ac:dyDescent="0.2">
      <c r="B25" s="9"/>
      <c r="C25" s="10"/>
      <c r="D25" s="10"/>
      <c r="E25" s="10"/>
      <c r="F25" s="58"/>
      <c r="G25" s="69"/>
      <c r="H25" s="10"/>
      <c r="I25" s="87"/>
      <c r="J25" s="87"/>
      <c r="K25" s="87"/>
      <c r="L25" s="104"/>
      <c r="M25" s="22"/>
      <c r="N25" s="175"/>
      <c r="O25" s="208" t="str">
        <f t="shared" si="1"/>
        <v/>
      </c>
      <c r="Q25" s="29"/>
    </row>
    <row r="26" spans="2:17" ht="12.95" customHeight="1" x14ac:dyDescent="0.25">
      <c r="B26" s="11"/>
      <c r="C26" s="7"/>
      <c r="D26" s="7"/>
      <c r="E26" s="7"/>
      <c r="F26" s="57">
        <v>821000</v>
      </c>
      <c r="G26" s="68"/>
      <c r="H26" s="7" t="s">
        <v>12</v>
      </c>
      <c r="I26" s="86">
        <f t="shared" ref="I26:J26" si="7">SUM(I27:I29)</f>
        <v>30000</v>
      </c>
      <c r="J26" s="86">
        <f t="shared" si="7"/>
        <v>30000</v>
      </c>
      <c r="K26" s="86">
        <f t="shared" ref="K26" si="8">SUM(K27:K29)</f>
        <v>6665</v>
      </c>
      <c r="L26" s="159">
        <f t="shared" ref="L26:N26" si="9">SUM(L27:L29)</f>
        <v>0</v>
      </c>
      <c r="M26" s="13">
        <f t="shared" si="9"/>
        <v>0</v>
      </c>
      <c r="N26" s="174">
        <f t="shared" si="9"/>
        <v>0</v>
      </c>
      <c r="O26" s="207">
        <f t="shared" si="1"/>
        <v>0</v>
      </c>
      <c r="Q26" s="29"/>
    </row>
    <row r="27" spans="2:17" s="1" customFormat="1" ht="12.95" customHeight="1" x14ac:dyDescent="0.2">
      <c r="B27" s="9"/>
      <c r="C27" s="10"/>
      <c r="D27" s="10"/>
      <c r="E27" s="10"/>
      <c r="F27" s="58">
        <v>821200</v>
      </c>
      <c r="G27" s="69"/>
      <c r="H27" s="10" t="s">
        <v>13</v>
      </c>
      <c r="I27" s="87">
        <v>20000</v>
      </c>
      <c r="J27" s="87">
        <v>20000</v>
      </c>
      <c r="K27" s="87">
        <v>0</v>
      </c>
      <c r="L27" s="104"/>
      <c r="M27" s="22">
        <v>0</v>
      </c>
      <c r="N27" s="180">
        <f t="shared" ref="N27:N28" si="10">SUM(L27:M27)</f>
        <v>0</v>
      </c>
      <c r="O27" s="208">
        <f t="shared" si="1"/>
        <v>0</v>
      </c>
      <c r="Q27" s="29"/>
    </row>
    <row r="28" spans="2:17" ht="12.95" customHeight="1" x14ac:dyDescent="0.2">
      <c r="B28" s="9"/>
      <c r="C28" s="10"/>
      <c r="D28" s="10"/>
      <c r="E28" s="10"/>
      <c r="F28" s="58">
        <v>821300</v>
      </c>
      <c r="G28" s="69"/>
      <c r="H28" s="10" t="s">
        <v>14</v>
      </c>
      <c r="I28" s="87">
        <v>5000</v>
      </c>
      <c r="J28" s="87">
        <v>5000</v>
      </c>
      <c r="K28" s="87">
        <v>2963</v>
      </c>
      <c r="L28" s="104"/>
      <c r="M28" s="22">
        <v>0</v>
      </c>
      <c r="N28" s="180">
        <f t="shared" si="10"/>
        <v>0</v>
      </c>
      <c r="O28" s="208">
        <f t="shared" si="1"/>
        <v>0</v>
      </c>
      <c r="Q28" s="29"/>
    </row>
    <row r="29" spans="2:17" ht="12.95" customHeight="1" x14ac:dyDescent="0.2">
      <c r="B29" s="9"/>
      <c r="C29" s="10"/>
      <c r="D29" s="10"/>
      <c r="E29" s="10"/>
      <c r="F29" s="58">
        <v>821500</v>
      </c>
      <c r="G29" s="69"/>
      <c r="H29" s="84" t="s">
        <v>85</v>
      </c>
      <c r="I29" s="87">
        <v>5000</v>
      </c>
      <c r="J29" s="87">
        <v>5000</v>
      </c>
      <c r="K29" s="87">
        <v>3702</v>
      </c>
      <c r="L29" s="104"/>
      <c r="M29" s="22">
        <v>0</v>
      </c>
      <c r="N29" s="180">
        <f t="shared" ref="N29" si="11">SUM(L29:M29)</f>
        <v>0</v>
      </c>
      <c r="O29" s="208">
        <f t="shared" si="1"/>
        <v>0</v>
      </c>
      <c r="Q29" s="29"/>
    </row>
    <row r="30" spans="2:17" ht="8.1" customHeight="1" x14ac:dyDescent="0.2">
      <c r="B30" s="9"/>
      <c r="C30" s="10"/>
      <c r="D30" s="10"/>
      <c r="E30" s="10"/>
      <c r="F30" s="58"/>
      <c r="G30" s="69"/>
      <c r="H30" s="10"/>
      <c r="I30" s="87"/>
      <c r="J30" s="87"/>
      <c r="K30" s="87"/>
      <c r="L30" s="104"/>
      <c r="M30" s="22"/>
      <c r="N30" s="175"/>
      <c r="O30" s="208" t="str">
        <f t="shared" si="1"/>
        <v/>
      </c>
      <c r="Q30" s="29"/>
    </row>
    <row r="31" spans="2:17" ht="12.95" customHeight="1" x14ac:dyDescent="0.25">
      <c r="B31" s="11"/>
      <c r="C31" s="7"/>
      <c r="D31" s="7"/>
      <c r="E31" s="7"/>
      <c r="F31" s="57"/>
      <c r="G31" s="68"/>
      <c r="H31" s="7" t="s">
        <v>15</v>
      </c>
      <c r="I31" s="100">
        <v>23</v>
      </c>
      <c r="J31" s="100">
        <v>23</v>
      </c>
      <c r="K31" s="100">
        <v>23</v>
      </c>
      <c r="L31" s="161"/>
      <c r="M31" s="17"/>
      <c r="N31" s="173"/>
      <c r="O31" s="208"/>
      <c r="Q31" s="29"/>
    </row>
    <row r="32" spans="2:17" s="1" customFormat="1" ht="12.95" customHeight="1" x14ac:dyDescent="0.25">
      <c r="B32" s="11"/>
      <c r="C32" s="7"/>
      <c r="D32" s="7"/>
      <c r="E32" s="7"/>
      <c r="F32" s="57"/>
      <c r="G32" s="68"/>
      <c r="H32" s="7" t="s">
        <v>24</v>
      </c>
      <c r="I32" s="13">
        <f t="shared" ref="I32:N32" si="12">I8+I12+I15+I26</f>
        <v>1427680</v>
      </c>
      <c r="J32" s="13">
        <f t="shared" si="12"/>
        <v>1427680</v>
      </c>
      <c r="K32" s="13">
        <f t="shared" si="12"/>
        <v>660569</v>
      </c>
      <c r="L32" s="113">
        <f t="shared" si="12"/>
        <v>0</v>
      </c>
      <c r="M32" s="13">
        <f t="shared" si="12"/>
        <v>0</v>
      </c>
      <c r="N32" s="174">
        <f t="shared" si="12"/>
        <v>0</v>
      </c>
      <c r="O32" s="207">
        <f>IF(J32=0,"",N32/J32*100)</f>
        <v>0</v>
      </c>
      <c r="Q32" s="29"/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16</v>
      </c>
      <c r="I33" s="13">
        <f>I32</f>
        <v>1427680</v>
      </c>
      <c r="J33" s="13">
        <f t="shared" ref="J33:L34" si="13">J32</f>
        <v>1427680</v>
      </c>
      <c r="K33" s="13">
        <f t="shared" ref="K33" si="14">K32</f>
        <v>660569</v>
      </c>
      <c r="L33" s="113">
        <f t="shared" si="13"/>
        <v>0</v>
      </c>
      <c r="M33" s="13">
        <f>M32</f>
        <v>0</v>
      </c>
      <c r="N33" s="174">
        <f>N32</f>
        <v>0</v>
      </c>
      <c r="O33" s="207">
        <f>IF(J33=0,"",N33/J33*100)</f>
        <v>0</v>
      </c>
    </row>
    <row r="34" spans="2:15" s="1" customFormat="1" ht="12.95" customHeight="1" x14ac:dyDescent="0.25">
      <c r="B34" s="11"/>
      <c r="C34" s="7"/>
      <c r="D34" s="7"/>
      <c r="E34" s="7"/>
      <c r="F34" s="57"/>
      <c r="G34" s="68"/>
      <c r="H34" s="7" t="s">
        <v>17</v>
      </c>
      <c r="I34" s="13">
        <f>I33</f>
        <v>1427680</v>
      </c>
      <c r="J34" s="13">
        <f t="shared" si="13"/>
        <v>1427680</v>
      </c>
      <c r="K34" s="13">
        <f t="shared" ref="K34" si="15">K33</f>
        <v>660569</v>
      </c>
      <c r="L34" s="113">
        <f t="shared" si="13"/>
        <v>0</v>
      </c>
      <c r="M34" s="13">
        <f>M33</f>
        <v>0</v>
      </c>
      <c r="N34" s="174">
        <f>N33</f>
        <v>0</v>
      </c>
      <c r="O34" s="207">
        <f>IF(J34=0,"",N34/J34*100)</f>
        <v>0</v>
      </c>
    </row>
    <row r="35" spans="2:15" s="1" customFormat="1" ht="8.1" customHeight="1" thickBot="1" x14ac:dyDescent="0.25">
      <c r="B35" s="14"/>
      <c r="C35" s="15"/>
      <c r="D35" s="15"/>
      <c r="E35" s="15"/>
      <c r="F35" s="59"/>
      <c r="G35" s="70"/>
      <c r="H35" s="15"/>
      <c r="I35" s="24"/>
      <c r="J35" s="24"/>
      <c r="K35" s="24"/>
      <c r="L35" s="114"/>
      <c r="M35" s="24"/>
      <c r="N35" s="181"/>
      <c r="O35" s="209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L37" s="129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2.95" customHeight="1" x14ac:dyDescent="0.2">
      <c r="F58" s="60"/>
      <c r="G58" s="71"/>
      <c r="N58" s="96"/>
    </row>
    <row r="59" spans="6:14" ht="17.100000000000001" customHeight="1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71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ht="14.25" x14ac:dyDescent="0.2">
      <c r="F89" s="60"/>
      <c r="G89" s="60"/>
      <c r="N89" s="96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  <row r="95" spans="6:14" x14ac:dyDescent="0.2">
      <c r="G95" s="60"/>
    </row>
  </sheetData>
  <mergeCells count="14">
    <mergeCell ref="B2:O2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O4:O5"/>
    <mergeCell ref="H4:H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2"/>
  <dimension ref="B1:R98"/>
  <sheetViews>
    <sheetView topLeftCell="I1" zoomScaleNormal="100" zoomScaleSheetLayoutView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140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44</v>
      </c>
      <c r="C7" s="6" t="s">
        <v>3</v>
      </c>
      <c r="D7" s="6" t="s">
        <v>4</v>
      </c>
      <c r="E7" s="137" t="s">
        <v>171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982540</v>
      </c>
      <c r="J8" s="89">
        <f t="shared" si="0"/>
        <v>982540</v>
      </c>
      <c r="K8" s="89">
        <f>SUM(K9:K11)</f>
        <v>509018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832480</v>
      </c>
      <c r="J9" s="87">
        <v>832480</v>
      </c>
      <c r="K9" s="87">
        <v>420564</v>
      </c>
      <c r="L9" s="104"/>
      <c r="M9" s="87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150060</v>
      </c>
      <c r="J10" s="87">
        <v>150060</v>
      </c>
      <c r="K10" s="87">
        <v>88454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87420</v>
      </c>
      <c r="J12" s="89">
        <f t="shared" si="3"/>
        <v>87420</v>
      </c>
      <c r="K12" s="89">
        <f>K13</f>
        <v>44397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87420</v>
      </c>
      <c r="J13" s="87">
        <v>87420</v>
      </c>
      <c r="K13" s="87">
        <v>44397</v>
      </c>
      <c r="L13" s="104"/>
      <c r="M13" s="87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74000</v>
      </c>
      <c r="J15" s="91">
        <f t="shared" si="5"/>
        <v>74000</v>
      </c>
      <c r="K15" s="91">
        <f>SUM(K16:K24)</f>
        <v>38255</v>
      </c>
      <c r="L15" s="159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7500</v>
      </c>
      <c r="J16" s="87">
        <v>7500</v>
      </c>
      <c r="K16" s="87">
        <v>2686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8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2000</v>
      </c>
      <c r="J17" s="87">
        <v>2000</v>
      </c>
      <c r="K17" s="87">
        <v>507</v>
      </c>
      <c r="L17" s="104"/>
      <c r="M17" s="87"/>
      <c r="N17" s="180">
        <f t="shared" si="6"/>
        <v>0</v>
      </c>
      <c r="O17" s="208">
        <f t="shared" si="1"/>
        <v>0</v>
      </c>
    </row>
    <row r="18" spans="2:18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8000</v>
      </c>
      <c r="J18" s="87">
        <v>8000</v>
      </c>
      <c r="K18" s="87">
        <v>3146</v>
      </c>
      <c r="L18" s="104"/>
      <c r="M18" s="87"/>
      <c r="N18" s="180">
        <f t="shared" si="6"/>
        <v>0</v>
      </c>
      <c r="O18" s="208">
        <f t="shared" si="1"/>
        <v>0</v>
      </c>
    </row>
    <row r="19" spans="2:18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4000</v>
      </c>
      <c r="J19" s="87">
        <v>4000</v>
      </c>
      <c r="K19" s="87">
        <v>2114</v>
      </c>
      <c r="L19" s="104"/>
      <c r="M19" s="87"/>
      <c r="N19" s="180">
        <f t="shared" si="6"/>
        <v>0</v>
      </c>
      <c r="O19" s="208">
        <f t="shared" si="1"/>
        <v>0</v>
      </c>
    </row>
    <row r="20" spans="2:18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1000</v>
      </c>
      <c r="J20" s="87">
        <v>1000</v>
      </c>
      <c r="K20" s="87">
        <v>0</v>
      </c>
      <c r="L20" s="104"/>
      <c r="M20" s="87"/>
      <c r="N20" s="180">
        <f t="shared" si="6"/>
        <v>0</v>
      </c>
      <c r="O20" s="208">
        <f t="shared" si="1"/>
        <v>0</v>
      </c>
    </row>
    <row r="21" spans="2:18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1500</v>
      </c>
      <c r="J21" s="87">
        <v>1500</v>
      </c>
      <c r="K21" s="87">
        <v>1251</v>
      </c>
      <c r="L21" s="104"/>
      <c r="M21" s="87"/>
      <c r="N21" s="180">
        <f t="shared" si="6"/>
        <v>0</v>
      </c>
      <c r="O21" s="208">
        <f t="shared" si="1"/>
        <v>0</v>
      </c>
    </row>
    <row r="22" spans="2:18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5000</v>
      </c>
      <c r="J22" s="87">
        <v>5000</v>
      </c>
      <c r="K22" s="87">
        <v>1317</v>
      </c>
      <c r="L22" s="104"/>
      <c r="M22" s="87"/>
      <c r="N22" s="180">
        <f t="shared" si="6"/>
        <v>0</v>
      </c>
      <c r="O22" s="208">
        <f t="shared" si="1"/>
        <v>0</v>
      </c>
    </row>
    <row r="23" spans="2:18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8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45000</v>
      </c>
      <c r="J24" s="87">
        <v>45000</v>
      </c>
      <c r="K24" s="87">
        <v>27234</v>
      </c>
      <c r="L24" s="104"/>
      <c r="M24" s="87"/>
      <c r="N24" s="180">
        <f t="shared" si="6"/>
        <v>0</v>
      </c>
      <c r="O24" s="208">
        <f t="shared" si="1"/>
        <v>0</v>
      </c>
      <c r="P24" s="34"/>
    </row>
    <row r="25" spans="2:18" ht="12.95" customHeight="1" x14ac:dyDescent="0.25">
      <c r="B25" s="9"/>
      <c r="C25" s="10"/>
      <c r="D25" s="10"/>
      <c r="E25" s="10"/>
      <c r="F25" s="58"/>
      <c r="G25" s="69"/>
      <c r="H25" s="18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8" s="1" customFormat="1" ht="12.95" customHeight="1" x14ac:dyDescent="0.25">
      <c r="B26" s="11"/>
      <c r="C26" s="7"/>
      <c r="D26" s="7"/>
      <c r="E26" s="7"/>
      <c r="F26" s="57">
        <v>614000</v>
      </c>
      <c r="G26" s="68"/>
      <c r="H26" s="19" t="s">
        <v>74</v>
      </c>
      <c r="I26" s="89">
        <f t="shared" ref="I26:J26" si="7">SUM(I27:I30)</f>
        <v>2400000</v>
      </c>
      <c r="J26" s="89">
        <f t="shared" si="7"/>
        <v>2400000</v>
      </c>
      <c r="K26" s="89">
        <f t="shared" ref="K26" si="8">SUM(K27:K30)</f>
        <v>5785</v>
      </c>
      <c r="L26" s="159">
        <f t="shared" ref="L26:M26" si="9">SUM(L27:L30)</f>
        <v>0</v>
      </c>
      <c r="M26" s="89">
        <f t="shared" si="9"/>
        <v>0</v>
      </c>
      <c r="N26" s="174">
        <f t="shared" ref="N26" si="10">SUM(N27:N30)</f>
        <v>0</v>
      </c>
      <c r="O26" s="207">
        <f t="shared" si="1"/>
        <v>0</v>
      </c>
    </row>
    <row r="27" spans="2:18" s="1" customFormat="1" ht="12.95" customHeight="1" x14ac:dyDescent="0.2">
      <c r="B27" s="11"/>
      <c r="C27" s="7"/>
      <c r="D27" s="19"/>
      <c r="E27" s="19"/>
      <c r="F27" s="58">
        <v>614100</v>
      </c>
      <c r="G27" s="69" t="s">
        <v>108</v>
      </c>
      <c r="H27" s="146" t="s">
        <v>211</v>
      </c>
      <c r="I27" s="90">
        <v>200000</v>
      </c>
      <c r="J27" s="90">
        <v>200000</v>
      </c>
      <c r="K27" s="90">
        <v>5785</v>
      </c>
      <c r="L27" s="105"/>
      <c r="M27" s="90"/>
      <c r="N27" s="180">
        <f t="shared" ref="N27:N30" si="11">SUM(L27:M27)</f>
        <v>0</v>
      </c>
      <c r="O27" s="208">
        <f t="shared" si="1"/>
        <v>0</v>
      </c>
    </row>
    <row r="28" spans="2:18" ht="12.95" customHeight="1" x14ac:dyDescent="0.2">
      <c r="B28" s="9"/>
      <c r="C28" s="10"/>
      <c r="D28" s="10"/>
      <c r="E28" s="10"/>
      <c r="F28" s="58">
        <v>614500</v>
      </c>
      <c r="G28" s="69" t="s">
        <v>107</v>
      </c>
      <c r="H28" s="153" t="s">
        <v>212</v>
      </c>
      <c r="I28" s="90">
        <v>1750000</v>
      </c>
      <c r="J28" s="90">
        <v>1750000</v>
      </c>
      <c r="K28" s="90">
        <v>0</v>
      </c>
      <c r="L28" s="105"/>
      <c r="M28" s="90"/>
      <c r="N28" s="180">
        <f t="shared" si="11"/>
        <v>0</v>
      </c>
      <c r="O28" s="208">
        <f t="shared" si="1"/>
        <v>0</v>
      </c>
      <c r="Q28" s="30"/>
    </row>
    <row r="29" spans="2:18" ht="12.95" customHeight="1" x14ac:dyDescent="0.2">
      <c r="B29" s="9"/>
      <c r="C29" s="10"/>
      <c r="D29" s="10"/>
      <c r="E29" s="10"/>
      <c r="F29" s="58">
        <v>614500</v>
      </c>
      <c r="G29" s="69" t="s">
        <v>109</v>
      </c>
      <c r="H29" s="153" t="s">
        <v>213</v>
      </c>
      <c r="I29" s="90">
        <v>200000</v>
      </c>
      <c r="J29" s="90">
        <v>200000</v>
      </c>
      <c r="K29" s="90">
        <v>0</v>
      </c>
      <c r="L29" s="105"/>
      <c r="M29" s="90"/>
      <c r="N29" s="180">
        <f t="shared" si="11"/>
        <v>0</v>
      </c>
      <c r="O29" s="208">
        <f t="shared" si="1"/>
        <v>0</v>
      </c>
      <c r="Q29" s="30"/>
      <c r="R29" s="129"/>
    </row>
    <row r="30" spans="2:18" ht="12.95" customHeight="1" x14ac:dyDescent="0.2">
      <c r="B30" s="9"/>
      <c r="C30" s="10"/>
      <c r="D30" s="10"/>
      <c r="E30" s="10"/>
      <c r="F30" s="58">
        <v>614500</v>
      </c>
      <c r="G30" s="69" t="s">
        <v>110</v>
      </c>
      <c r="H30" s="153" t="s">
        <v>82</v>
      </c>
      <c r="I30" s="90">
        <v>250000</v>
      </c>
      <c r="J30" s="90">
        <v>250000</v>
      </c>
      <c r="K30" s="90">
        <v>0</v>
      </c>
      <c r="L30" s="105"/>
      <c r="M30" s="90"/>
      <c r="N30" s="180">
        <f t="shared" si="11"/>
        <v>0</v>
      </c>
      <c r="O30" s="208">
        <f t="shared" si="1"/>
        <v>0</v>
      </c>
    </row>
    <row r="31" spans="2:18" ht="12.95" customHeight="1" x14ac:dyDescent="0.25">
      <c r="B31" s="9"/>
      <c r="C31" s="10"/>
      <c r="D31" s="10"/>
      <c r="E31" s="10"/>
      <c r="F31" s="58"/>
      <c r="G31" s="69"/>
      <c r="H31" s="18"/>
      <c r="I31" s="89"/>
      <c r="J31" s="89"/>
      <c r="K31" s="89"/>
      <c r="L31" s="159"/>
      <c r="M31" s="89"/>
      <c r="N31" s="174"/>
      <c r="O31" s="208" t="str">
        <f t="shared" si="1"/>
        <v/>
      </c>
      <c r="Q31" s="30"/>
    </row>
    <row r="32" spans="2:18" s="1" customFormat="1" ht="12.95" customHeight="1" x14ac:dyDescent="0.25">
      <c r="B32" s="11"/>
      <c r="C32" s="7"/>
      <c r="D32" s="7"/>
      <c r="E32" s="7"/>
      <c r="F32" s="57">
        <v>615000</v>
      </c>
      <c r="G32" s="68"/>
      <c r="H32" s="19" t="s">
        <v>11</v>
      </c>
      <c r="I32" s="89">
        <f t="shared" ref="I32:J32" si="12">SUM(I33:I34)</f>
        <v>450000</v>
      </c>
      <c r="J32" s="89">
        <f t="shared" si="12"/>
        <v>450000</v>
      </c>
      <c r="K32" s="89">
        <f t="shared" ref="K32" si="13">SUM(K33:K34)</f>
        <v>0</v>
      </c>
      <c r="L32" s="159">
        <f t="shared" ref="L32:M32" si="14">SUM(L33:L34)</f>
        <v>0</v>
      </c>
      <c r="M32" s="89">
        <f t="shared" si="14"/>
        <v>0</v>
      </c>
      <c r="N32" s="174">
        <f t="shared" ref="N32" si="15">SUM(N33:N34)</f>
        <v>0</v>
      </c>
      <c r="O32" s="207">
        <f t="shared" si="1"/>
        <v>0</v>
      </c>
    </row>
    <row r="33" spans="2:15" s="1" customFormat="1" ht="12.95" customHeight="1" x14ac:dyDescent="0.2">
      <c r="B33" s="11"/>
      <c r="C33" s="7"/>
      <c r="D33" s="19"/>
      <c r="E33" s="19"/>
      <c r="F33" s="58">
        <v>615100</v>
      </c>
      <c r="G33" s="69" t="s">
        <v>184</v>
      </c>
      <c r="H33" s="146" t="s">
        <v>151</v>
      </c>
      <c r="I33" s="90">
        <v>300000</v>
      </c>
      <c r="J33" s="90">
        <v>300000</v>
      </c>
      <c r="K33" s="90">
        <v>0</v>
      </c>
      <c r="L33" s="105"/>
      <c r="M33" s="90"/>
      <c r="N33" s="180">
        <f t="shared" ref="N33" si="16">SUM(L33:M33)</f>
        <v>0</v>
      </c>
      <c r="O33" s="208">
        <f t="shared" si="1"/>
        <v>0</v>
      </c>
    </row>
    <row r="34" spans="2:15" s="1" customFormat="1" ht="12.95" customHeight="1" x14ac:dyDescent="0.2">
      <c r="B34" s="11"/>
      <c r="C34" s="7"/>
      <c r="D34" s="19"/>
      <c r="E34" s="19"/>
      <c r="F34" s="58">
        <v>615100</v>
      </c>
      <c r="G34" s="69" t="s">
        <v>185</v>
      </c>
      <c r="H34" s="146" t="s">
        <v>150</v>
      </c>
      <c r="I34" s="90">
        <v>150000</v>
      </c>
      <c r="J34" s="90">
        <v>150000</v>
      </c>
      <c r="K34" s="90">
        <v>0</v>
      </c>
      <c r="L34" s="105"/>
      <c r="M34" s="90"/>
      <c r="N34" s="180">
        <f t="shared" ref="N34" si="17">SUM(L34:M34)</f>
        <v>0</v>
      </c>
      <c r="O34" s="208">
        <f t="shared" si="1"/>
        <v>0</v>
      </c>
    </row>
    <row r="35" spans="2:15" ht="12.95" customHeight="1" x14ac:dyDescent="0.2">
      <c r="B35" s="9"/>
      <c r="C35" s="10"/>
      <c r="D35" s="10"/>
      <c r="E35" s="10"/>
      <c r="F35" s="58"/>
      <c r="G35" s="69"/>
      <c r="H35" s="18"/>
      <c r="I35" s="87"/>
      <c r="J35" s="87"/>
      <c r="K35" s="87"/>
      <c r="L35" s="104"/>
      <c r="M35" s="87"/>
      <c r="N35" s="175"/>
      <c r="O35" s="208" t="str">
        <f t="shared" si="1"/>
        <v/>
      </c>
    </row>
    <row r="36" spans="2:15" s="1" customFormat="1" ht="12.95" customHeight="1" x14ac:dyDescent="0.25">
      <c r="B36" s="11"/>
      <c r="C36" s="7"/>
      <c r="D36" s="7"/>
      <c r="E36" s="7"/>
      <c r="F36" s="57">
        <v>821000</v>
      </c>
      <c r="G36" s="68"/>
      <c r="H36" s="19" t="s">
        <v>12</v>
      </c>
      <c r="I36" s="89">
        <f t="shared" ref="I36:J36" si="18">SUM(I37:I39)</f>
        <v>60000</v>
      </c>
      <c r="J36" s="89">
        <f t="shared" si="18"/>
        <v>60000</v>
      </c>
      <c r="K36" s="89">
        <f>SUM(K37:K39)</f>
        <v>0</v>
      </c>
      <c r="L36" s="159">
        <f t="shared" ref="L36:N36" si="19">SUM(L37:L39)</f>
        <v>0</v>
      </c>
      <c r="M36" s="89">
        <f t="shared" si="19"/>
        <v>0</v>
      </c>
      <c r="N36" s="174">
        <f t="shared" si="19"/>
        <v>0</v>
      </c>
      <c r="O36" s="207">
        <f t="shared" si="1"/>
        <v>0</v>
      </c>
    </row>
    <row r="37" spans="2:15" ht="12.95" customHeight="1" x14ac:dyDescent="0.2">
      <c r="B37" s="9"/>
      <c r="C37" s="10"/>
      <c r="D37" s="10"/>
      <c r="E37" s="10"/>
      <c r="F37" s="58">
        <v>821200</v>
      </c>
      <c r="G37" s="69"/>
      <c r="H37" s="18" t="s">
        <v>13</v>
      </c>
      <c r="I37" s="87">
        <v>0</v>
      </c>
      <c r="J37" s="87">
        <v>0</v>
      </c>
      <c r="K37" s="87">
        <v>0</v>
      </c>
      <c r="L37" s="104"/>
      <c r="M37" s="87"/>
      <c r="N37" s="180">
        <f t="shared" ref="N37:N38" si="20">SUM(L37:M37)</f>
        <v>0</v>
      </c>
      <c r="O37" s="208" t="str">
        <f t="shared" si="1"/>
        <v/>
      </c>
    </row>
    <row r="38" spans="2:15" ht="12.95" customHeight="1" x14ac:dyDescent="0.2">
      <c r="B38" s="9"/>
      <c r="C38" s="10"/>
      <c r="D38" s="10"/>
      <c r="E38" s="10"/>
      <c r="F38" s="58">
        <v>821300</v>
      </c>
      <c r="G38" s="69"/>
      <c r="H38" s="18" t="s">
        <v>14</v>
      </c>
      <c r="I38" s="87">
        <v>60000</v>
      </c>
      <c r="J38" s="87">
        <v>60000</v>
      </c>
      <c r="K38" s="87">
        <v>0</v>
      </c>
      <c r="L38" s="104"/>
      <c r="M38" s="87"/>
      <c r="N38" s="180">
        <f t="shared" si="20"/>
        <v>0</v>
      </c>
      <c r="O38" s="208">
        <f t="shared" si="1"/>
        <v>0</v>
      </c>
    </row>
    <row r="39" spans="2:15" ht="12.95" customHeight="1" x14ac:dyDescent="0.2">
      <c r="B39" s="9"/>
      <c r="C39" s="10"/>
      <c r="D39" s="10"/>
      <c r="E39" s="10"/>
      <c r="F39" s="58"/>
      <c r="G39" s="69"/>
      <c r="H39" s="18"/>
      <c r="I39" s="87"/>
      <c r="J39" s="87"/>
      <c r="K39" s="87"/>
      <c r="L39" s="104"/>
      <c r="M39" s="87"/>
      <c r="N39" s="175"/>
      <c r="O39" s="208" t="str">
        <f t="shared" si="1"/>
        <v/>
      </c>
    </row>
    <row r="40" spans="2:15" s="1" customFormat="1" ht="12.95" customHeight="1" x14ac:dyDescent="0.25">
      <c r="B40" s="11"/>
      <c r="C40" s="7"/>
      <c r="D40" s="7"/>
      <c r="E40" s="7"/>
      <c r="F40" s="57"/>
      <c r="G40" s="68"/>
      <c r="H40" s="19" t="s">
        <v>15</v>
      </c>
      <c r="I40" s="120" t="s">
        <v>249</v>
      </c>
      <c r="J40" s="120" t="s">
        <v>249</v>
      </c>
      <c r="K40" s="120" t="s">
        <v>250</v>
      </c>
      <c r="L40" s="161"/>
      <c r="M40" s="120"/>
      <c r="N40" s="173"/>
      <c r="O40" s="208"/>
    </row>
    <row r="41" spans="2:15" s="1" customFormat="1" ht="12.95" customHeight="1" x14ac:dyDescent="0.25">
      <c r="B41" s="11"/>
      <c r="C41" s="7"/>
      <c r="D41" s="7"/>
      <c r="E41" s="7"/>
      <c r="F41" s="57"/>
      <c r="G41" s="68"/>
      <c r="H41" s="7" t="s">
        <v>24</v>
      </c>
      <c r="I41" s="110">
        <f t="shared" ref="I41:N41" si="21">I8+I12+I15+I26+I32+I36</f>
        <v>4053960</v>
      </c>
      <c r="J41" s="13">
        <f t="shared" si="21"/>
        <v>4053960</v>
      </c>
      <c r="K41" s="13">
        <f t="shared" si="21"/>
        <v>597455</v>
      </c>
      <c r="L41" s="113">
        <f t="shared" si="21"/>
        <v>0</v>
      </c>
      <c r="M41" s="13">
        <f t="shared" si="21"/>
        <v>0</v>
      </c>
      <c r="N41" s="174">
        <f t="shared" si="21"/>
        <v>0</v>
      </c>
      <c r="O41" s="207">
        <f>IF(J41=0,"",N41/J41*100)</f>
        <v>0</v>
      </c>
    </row>
    <row r="42" spans="2:15" s="1" customFormat="1" ht="12.95" customHeight="1" x14ac:dyDescent="0.25">
      <c r="B42" s="11"/>
      <c r="C42" s="7"/>
      <c r="D42" s="7"/>
      <c r="E42" s="7"/>
      <c r="F42" s="57"/>
      <c r="G42" s="68"/>
      <c r="H42" s="7" t="s">
        <v>16</v>
      </c>
      <c r="I42" s="13">
        <f t="shared" ref="I42:J43" si="22">I41</f>
        <v>4053960</v>
      </c>
      <c r="J42" s="13">
        <f t="shared" si="22"/>
        <v>4053960</v>
      </c>
      <c r="K42" s="13">
        <f t="shared" ref="K42" si="23">K41</f>
        <v>597455</v>
      </c>
      <c r="L42" s="113">
        <f t="shared" ref="L42:N43" si="24">L41</f>
        <v>0</v>
      </c>
      <c r="M42" s="13">
        <f t="shared" si="24"/>
        <v>0</v>
      </c>
      <c r="N42" s="174">
        <f t="shared" si="24"/>
        <v>0</v>
      </c>
      <c r="O42" s="207">
        <f>IF(J42=0,"",N42/J42*100)</f>
        <v>0</v>
      </c>
    </row>
    <row r="43" spans="2:15" s="1" customFormat="1" ht="12.95" customHeight="1" x14ac:dyDescent="0.25">
      <c r="B43" s="11"/>
      <c r="C43" s="7"/>
      <c r="D43" s="7"/>
      <c r="E43" s="7"/>
      <c r="F43" s="57"/>
      <c r="G43" s="68"/>
      <c r="H43" s="7" t="s">
        <v>17</v>
      </c>
      <c r="I43" s="13">
        <f t="shared" si="22"/>
        <v>4053960</v>
      </c>
      <c r="J43" s="13">
        <f t="shared" si="22"/>
        <v>4053960</v>
      </c>
      <c r="K43" s="13">
        <f t="shared" ref="K43" si="25">K42</f>
        <v>597455</v>
      </c>
      <c r="L43" s="113">
        <f t="shared" si="24"/>
        <v>0</v>
      </c>
      <c r="M43" s="13">
        <f t="shared" si="24"/>
        <v>0</v>
      </c>
      <c r="N43" s="174">
        <f t="shared" si="24"/>
        <v>0</v>
      </c>
      <c r="O43" s="207">
        <f>IF(J43=0,"",N43/J43*100)</f>
        <v>0</v>
      </c>
    </row>
    <row r="44" spans="2:15" ht="12.95" customHeight="1" thickBot="1" x14ac:dyDescent="0.25">
      <c r="B44" s="14"/>
      <c r="C44" s="15"/>
      <c r="D44" s="15"/>
      <c r="E44" s="15"/>
      <c r="F44" s="59"/>
      <c r="G44" s="70"/>
      <c r="H44" s="15"/>
      <c r="I44" s="24"/>
      <c r="J44" s="24"/>
      <c r="K44" s="24"/>
      <c r="L44" s="114"/>
      <c r="M44" s="24"/>
      <c r="N44" s="181"/>
      <c r="O44" s="209"/>
    </row>
    <row r="45" spans="2:15" ht="12.95" customHeight="1" x14ac:dyDescent="0.2">
      <c r="F45" s="60"/>
      <c r="G45" s="71"/>
      <c r="L45" s="196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2.95" customHeight="1" x14ac:dyDescent="0.2">
      <c r="F58" s="60"/>
      <c r="G58" s="71"/>
      <c r="N58" s="96"/>
    </row>
    <row r="59" spans="6:14" ht="12.95" customHeight="1" x14ac:dyDescent="0.2">
      <c r="F59" s="60"/>
      <c r="G59" s="71"/>
      <c r="N59" s="96"/>
    </row>
    <row r="60" spans="6:14" ht="12.95" customHeight="1" x14ac:dyDescent="0.2">
      <c r="F60" s="60"/>
      <c r="G60" s="71"/>
      <c r="N60" s="96"/>
    </row>
    <row r="61" spans="6:14" ht="12.95" customHeight="1" x14ac:dyDescent="0.2">
      <c r="F61" s="60"/>
      <c r="G61" s="71"/>
      <c r="N61" s="96"/>
    </row>
    <row r="62" spans="6:14" ht="17.100000000000001" customHeight="1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71"/>
      <c r="N72" s="96"/>
    </row>
    <row r="73" spans="6:14" ht="14.25" x14ac:dyDescent="0.2">
      <c r="F73" s="60"/>
      <c r="G73" s="71"/>
      <c r="N73" s="96"/>
    </row>
    <row r="74" spans="6:14" ht="14.25" x14ac:dyDescent="0.2">
      <c r="F74" s="60"/>
      <c r="G74" s="71"/>
      <c r="N74" s="96"/>
    </row>
    <row r="75" spans="6:14" ht="14.25" x14ac:dyDescent="0.2">
      <c r="F75" s="60"/>
      <c r="G75" s="71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ht="14.25" x14ac:dyDescent="0.2">
      <c r="F89" s="60"/>
      <c r="G89" s="60"/>
      <c r="N89" s="96"/>
    </row>
    <row r="90" spans="6:14" ht="14.25" x14ac:dyDescent="0.2">
      <c r="F90" s="60"/>
      <c r="G90" s="60"/>
      <c r="N90" s="96"/>
    </row>
    <row r="91" spans="6:14" ht="14.25" x14ac:dyDescent="0.2">
      <c r="F91" s="60"/>
      <c r="G91" s="60"/>
      <c r="N91" s="96"/>
    </row>
    <row r="92" spans="6:14" ht="14.25" x14ac:dyDescent="0.2">
      <c r="F92" s="60"/>
      <c r="G92" s="60"/>
      <c r="N92" s="96"/>
    </row>
    <row r="93" spans="6:14" x14ac:dyDescent="0.2">
      <c r="G93" s="60"/>
    </row>
    <row r="94" spans="6:14" x14ac:dyDescent="0.2">
      <c r="G94" s="60"/>
    </row>
    <row r="95" spans="6:14" x14ac:dyDescent="0.2">
      <c r="G95" s="60"/>
    </row>
    <row r="96" spans="6:14" x14ac:dyDescent="0.2">
      <c r="G96" s="60"/>
    </row>
    <row r="97" spans="7:7" x14ac:dyDescent="0.2">
      <c r="G97" s="60"/>
    </row>
    <row r="98" spans="7:7" x14ac:dyDescent="0.2">
      <c r="G98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3"/>
  <dimension ref="B1:Q87"/>
  <sheetViews>
    <sheetView topLeftCell="I22" zoomScaleNormal="100" zoomScaleSheetLayoutView="100" workbookViewId="0">
      <selection activeCell="M26" sqref="M26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141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99" customFormat="1" ht="11.1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45</v>
      </c>
      <c r="C7" s="6" t="s">
        <v>3</v>
      </c>
      <c r="D7" s="6" t="s">
        <v>4</v>
      </c>
      <c r="E7" s="137" t="s">
        <v>172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117">
        <f t="shared" ref="I8:J8" si="0">SUM(I9:I11)</f>
        <v>569470</v>
      </c>
      <c r="J8" s="117">
        <f t="shared" si="0"/>
        <v>569470</v>
      </c>
      <c r="K8" s="117">
        <f>SUM(K9:K11)</f>
        <v>284090</v>
      </c>
      <c r="L8" s="162">
        <f>SUM(L9:L11)</f>
        <v>0</v>
      </c>
      <c r="M8" s="117">
        <f>SUM(M9:M11)</f>
        <v>0</v>
      </c>
      <c r="N8" s="179">
        <f>SUM(N9:N11)</f>
        <v>0</v>
      </c>
      <c r="O8" s="207">
        <f t="shared" ref="O8:O44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8">
        <v>480960</v>
      </c>
      <c r="J9" s="88">
        <v>480960</v>
      </c>
      <c r="K9" s="88">
        <v>241361</v>
      </c>
      <c r="L9" s="106"/>
      <c r="M9" s="88"/>
      <c r="N9" s="180">
        <f>SUM(L9:M9)</f>
        <v>0</v>
      </c>
      <c r="O9" s="208">
        <f t="shared" si="1"/>
        <v>0</v>
      </c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8">
        <v>88510</v>
      </c>
      <c r="J10" s="88">
        <v>88510</v>
      </c>
      <c r="K10" s="88">
        <v>42729</v>
      </c>
      <c r="L10" s="106"/>
      <c r="M10" s="88"/>
      <c r="N10" s="180">
        <f t="shared" ref="N10" si="2">SUM(L10:M10)</f>
        <v>0</v>
      </c>
      <c r="O10" s="208">
        <f t="shared" si="1"/>
        <v>0</v>
      </c>
      <c r="Q10" s="30"/>
    </row>
    <row r="11" spans="2:17" ht="8.1" customHeight="1" x14ac:dyDescent="0.2">
      <c r="B11" s="9"/>
      <c r="C11" s="10"/>
      <c r="D11" s="10"/>
      <c r="E11" s="10"/>
      <c r="F11" s="58"/>
      <c r="G11" s="69"/>
      <c r="H11" s="18"/>
      <c r="I11" s="88"/>
      <c r="J11" s="88"/>
      <c r="K11" s="88"/>
      <c r="L11" s="106"/>
      <c r="M11" s="88"/>
      <c r="N11" s="180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117">
        <f t="shared" ref="I12:J12" si="3">I13</f>
        <v>50540</v>
      </c>
      <c r="J12" s="117">
        <f t="shared" si="3"/>
        <v>50540</v>
      </c>
      <c r="K12" s="117">
        <f t="shared" ref="K12:L12" si="4">K13</f>
        <v>25065</v>
      </c>
      <c r="L12" s="162">
        <f t="shared" si="4"/>
        <v>0</v>
      </c>
      <c r="M12" s="117">
        <f>M13</f>
        <v>0</v>
      </c>
      <c r="N12" s="179">
        <f>N13</f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8">
        <v>50540</v>
      </c>
      <c r="J13" s="88">
        <v>50540</v>
      </c>
      <c r="K13" s="88">
        <v>25065</v>
      </c>
      <c r="L13" s="106"/>
      <c r="M13" s="88"/>
      <c r="N13" s="180">
        <f>SUM(L13:M13)</f>
        <v>0</v>
      </c>
      <c r="O13" s="208">
        <f t="shared" si="1"/>
        <v>0</v>
      </c>
    </row>
    <row r="14" spans="2:17" ht="8.1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9">
        <f t="shared" ref="I15:J15" si="5">SUM(I16:I28)</f>
        <v>881670</v>
      </c>
      <c r="J15" s="89">
        <f t="shared" si="5"/>
        <v>1220454</v>
      </c>
      <c r="K15" s="89">
        <f t="shared" ref="K15" si="6">SUM(K16:K28)</f>
        <v>458475</v>
      </c>
      <c r="L15" s="159">
        <f>SUM(L16:L28)</f>
        <v>0</v>
      </c>
      <c r="M15" s="89">
        <f>SUM(M16:M28)</f>
        <v>0</v>
      </c>
      <c r="N15" s="174">
        <f>SUM(N16:N28)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7500</v>
      </c>
      <c r="J16" s="90">
        <v>7500</v>
      </c>
      <c r="K16" s="90">
        <v>5539</v>
      </c>
      <c r="L16" s="105"/>
      <c r="M16" s="90"/>
      <c r="N16" s="180">
        <f t="shared" ref="N16:N28" si="7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7"/>
        <v>0</v>
      </c>
      <c r="O17" s="208" t="str">
        <f t="shared" si="1"/>
        <v/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4000</v>
      </c>
      <c r="J18" s="90">
        <v>4000</v>
      </c>
      <c r="K18" s="90">
        <v>1676</v>
      </c>
      <c r="L18" s="105"/>
      <c r="M18" s="90"/>
      <c r="N18" s="180">
        <f t="shared" si="7"/>
        <v>0</v>
      </c>
      <c r="O18" s="208">
        <f t="shared" si="1"/>
        <v>0</v>
      </c>
    </row>
    <row r="19" spans="2:16" ht="12.7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5000</v>
      </c>
      <c r="J19" s="90">
        <v>347784</v>
      </c>
      <c r="K19" s="90">
        <v>4422</v>
      </c>
      <c r="L19" s="105"/>
      <c r="M19" s="90"/>
      <c r="N19" s="180">
        <f t="shared" si="7"/>
        <v>0</v>
      </c>
      <c r="O19" s="208">
        <f t="shared" si="1"/>
        <v>0</v>
      </c>
    </row>
    <row r="20" spans="2:16" ht="12.75" customHeight="1" x14ac:dyDescent="0.2">
      <c r="B20" s="9"/>
      <c r="C20" s="10"/>
      <c r="D20" s="10"/>
      <c r="E20" s="171" t="s">
        <v>180</v>
      </c>
      <c r="F20" s="61">
        <v>613400</v>
      </c>
      <c r="G20" s="72" t="s">
        <v>220</v>
      </c>
      <c r="H20" s="155" t="s">
        <v>265</v>
      </c>
      <c r="I20" s="126">
        <v>719780</v>
      </c>
      <c r="J20" s="126">
        <v>719780</v>
      </c>
      <c r="K20" s="126">
        <v>397603</v>
      </c>
      <c r="L20" s="164"/>
      <c r="M20" s="126"/>
      <c r="N20" s="194">
        <f t="shared" ref="N20" si="8">SUM(L20:M20)</f>
        <v>0</v>
      </c>
      <c r="O20" s="208">
        <f t="shared" si="1"/>
        <v>0</v>
      </c>
    </row>
    <row r="21" spans="2:16" ht="12.95" customHeight="1" x14ac:dyDescent="0.2">
      <c r="B21" s="9"/>
      <c r="C21" s="10"/>
      <c r="D21" s="10"/>
      <c r="E21" s="10"/>
      <c r="F21" s="58">
        <v>613500</v>
      </c>
      <c r="G21" s="69"/>
      <c r="H21" s="18" t="s">
        <v>8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7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613600</v>
      </c>
      <c r="G22" s="69"/>
      <c r="H22" s="18" t="s">
        <v>73</v>
      </c>
      <c r="I22" s="90">
        <v>0</v>
      </c>
      <c r="J22" s="90">
        <v>0</v>
      </c>
      <c r="K22" s="90">
        <v>0</v>
      </c>
      <c r="L22" s="105"/>
      <c r="M22" s="90"/>
      <c r="N22" s="180">
        <f t="shared" si="7"/>
        <v>0</v>
      </c>
      <c r="O22" s="208" t="str">
        <f t="shared" si="1"/>
        <v/>
      </c>
    </row>
    <row r="23" spans="2:16" ht="12.95" customHeight="1" x14ac:dyDescent="0.2">
      <c r="B23" s="9"/>
      <c r="C23" s="10"/>
      <c r="D23" s="10"/>
      <c r="E23" s="10"/>
      <c r="F23" s="58">
        <v>613700</v>
      </c>
      <c r="G23" s="69"/>
      <c r="H23" s="18" t="s">
        <v>9</v>
      </c>
      <c r="I23" s="90">
        <v>5000</v>
      </c>
      <c r="J23" s="90">
        <v>5000</v>
      </c>
      <c r="K23" s="90">
        <v>2180</v>
      </c>
      <c r="L23" s="105"/>
      <c r="M23" s="90"/>
      <c r="N23" s="180">
        <f t="shared" si="7"/>
        <v>0</v>
      </c>
      <c r="O23" s="208">
        <f t="shared" si="1"/>
        <v>0</v>
      </c>
    </row>
    <row r="24" spans="2:16" ht="12.95" customHeight="1" x14ac:dyDescent="0.2">
      <c r="B24" s="9"/>
      <c r="C24" s="10"/>
      <c r="D24" s="10"/>
      <c r="E24" s="10"/>
      <c r="F24" s="58">
        <v>613800</v>
      </c>
      <c r="G24" s="69"/>
      <c r="H24" s="18" t="s">
        <v>61</v>
      </c>
      <c r="I24" s="90">
        <v>390</v>
      </c>
      <c r="J24" s="90">
        <v>390</v>
      </c>
      <c r="K24" s="90">
        <v>195</v>
      </c>
      <c r="L24" s="105"/>
      <c r="M24" s="90"/>
      <c r="N24" s="180">
        <f t="shared" si="7"/>
        <v>0</v>
      </c>
      <c r="O24" s="208">
        <f t="shared" si="1"/>
        <v>0</v>
      </c>
    </row>
    <row r="25" spans="2:16" ht="12.95" customHeight="1" x14ac:dyDescent="0.2">
      <c r="B25" s="9"/>
      <c r="C25" s="10"/>
      <c r="D25" s="10"/>
      <c r="E25" s="10"/>
      <c r="F25" s="58">
        <v>613800</v>
      </c>
      <c r="G25" s="69"/>
      <c r="H25" s="18" t="s">
        <v>68</v>
      </c>
      <c r="I25" s="90">
        <v>0</v>
      </c>
      <c r="J25" s="90">
        <v>0</v>
      </c>
      <c r="K25" s="90">
        <v>0</v>
      </c>
      <c r="L25" s="105"/>
      <c r="M25" s="90"/>
      <c r="N25" s="180">
        <f t="shared" si="7"/>
        <v>0</v>
      </c>
      <c r="O25" s="208" t="str">
        <f t="shared" si="1"/>
        <v/>
      </c>
    </row>
    <row r="26" spans="2:16" ht="12.95" customHeight="1" x14ac:dyDescent="0.2">
      <c r="B26" s="9"/>
      <c r="C26" s="10"/>
      <c r="D26" s="10"/>
      <c r="E26" s="10"/>
      <c r="F26" s="58">
        <v>613900</v>
      </c>
      <c r="G26" s="69"/>
      <c r="H26" s="18" t="s">
        <v>62</v>
      </c>
      <c r="I26" s="90">
        <v>40000</v>
      </c>
      <c r="J26" s="90">
        <v>36000</v>
      </c>
      <c r="K26" s="90">
        <v>26913</v>
      </c>
      <c r="L26" s="105"/>
      <c r="M26" s="90"/>
      <c r="N26" s="180">
        <f t="shared" si="7"/>
        <v>0</v>
      </c>
      <c r="O26" s="208">
        <f t="shared" si="1"/>
        <v>0</v>
      </c>
    </row>
    <row r="27" spans="2:16" ht="12.95" customHeight="1" x14ac:dyDescent="0.2">
      <c r="B27" s="9"/>
      <c r="C27" s="10"/>
      <c r="D27" s="10"/>
      <c r="E27" s="10"/>
      <c r="F27" s="58">
        <v>613900</v>
      </c>
      <c r="G27" s="69" t="s">
        <v>111</v>
      </c>
      <c r="H27" s="18" t="s">
        <v>65</v>
      </c>
      <c r="I27" s="90">
        <v>55000</v>
      </c>
      <c r="J27" s="90">
        <v>55000</v>
      </c>
      <c r="K27" s="90">
        <v>19947</v>
      </c>
      <c r="L27" s="105"/>
      <c r="M27" s="90"/>
      <c r="N27" s="180">
        <f t="shared" si="7"/>
        <v>0</v>
      </c>
      <c r="O27" s="208">
        <f t="shared" si="1"/>
        <v>0</v>
      </c>
    </row>
    <row r="28" spans="2:16" ht="24.75" customHeight="1" x14ac:dyDescent="0.2">
      <c r="B28" s="9"/>
      <c r="C28" s="10"/>
      <c r="D28" s="10"/>
      <c r="E28" s="10"/>
      <c r="F28" s="61">
        <v>613900</v>
      </c>
      <c r="G28" s="72" t="s">
        <v>267</v>
      </c>
      <c r="H28" s="155" t="s">
        <v>266</v>
      </c>
      <c r="I28" s="126">
        <v>45000</v>
      </c>
      <c r="J28" s="126">
        <v>45000</v>
      </c>
      <c r="K28" s="214">
        <v>0</v>
      </c>
      <c r="L28" s="215"/>
      <c r="M28" s="214"/>
      <c r="N28" s="216">
        <f t="shared" si="7"/>
        <v>0</v>
      </c>
      <c r="O28" s="217">
        <f t="shared" si="1"/>
        <v>0</v>
      </c>
    </row>
    <row r="29" spans="2:16" ht="8.1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6" s="1" customFormat="1" ht="12.95" customHeight="1" x14ac:dyDescent="0.25">
      <c r="B30" s="11"/>
      <c r="C30" s="7"/>
      <c r="D30" s="7"/>
      <c r="E30" s="138"/>
      <c r="F30" s="57">
        <v>614000</v>
      </c>
      <c r="G30" s="68"/>
      <c r="H30" s="19" t="s">
        <v>74</v>
      </c>
      <c r="I30" s="89">
        <f t="shared" ref="I30:J30" si="9">SUM(I31:I39)</f>
        <v>2306000</v>
      </c>
      <c r="J30" s="89">
        <f t="shared" si="9"/>
        <v>2306000</v>
      </c>
      <c r="K30" s="89">
        <f>SUM(K31:K39)</f>
        <v>662149</v>
      </c>
      <c r="L30" s="159">
        <f>SUM(L31:L39)</f>
        <v>0</v>
      </c>
      <c r="M30" s="89">
        <f>SUM(M31:M39)</f>
        <v>0</v>
      </c>
      <c r="N30" s="174">
        <f>SUM(N31:N39)</f>
        <v>0</v>
      </c>
      <c r="O30" s="207">
        <f t="shared" si="1"/>
        <v>0</v>
      </c>
    </row>
    <row r="31" spans="2:16" s="43" customFormat="1" ht="12.75" customHeight="1" x14ac:dyDescent="0.2">
      <c r="B31" s="39"/>
      <c r="C31" s="40"/>
      <c r="D31" s="41"/>
      <c r="E31" s="139" t="s">
        <v>173</v>
      </c>
      <c r="F31" s="61">
        <v>614100</v>
      </c>
      <c r="G31" s="72" t="s">
        <v>112</v>
      </c>
      <c r="H31" s="168" t="s">
        <v>199</v>
      </c>
      <c r="I31" s="126">
        <v>120000</v>
      </c>
      <c r="J31" s="126">
        <v>120000</v>
      </c>
      <c r="K31" s="126">
        <v>50850</v>
      </c>
      <c r="L31" s="164"/>
      <c r="M31" s="126"/>
      <c r="N31" s="180">
        <f t="shared" ref="N31:N37" si="10">SUM(L31:M31)</f>
        <v>0</v>
      </c>
      <c r="O31" s="208">
        <f t="shared" si="1"/>
        <v>0</v>
      </c>
      <c r="P31" s="42"/>
    </row>
    <row r="32" spans="2:16" ht="12.75" customHeight="1" x14ac:dyDescent="0.2">
      <c r="B32" s="9"/>
      <c r="C32" s="10"/>
      <c r="D32" s="10"/>
      <c r="E32" s="140"/>
      <c r="F32" s="62">
        <v>614100</v>
      </c>
      <c r="G32" s="73" t="s">
        <v>113</v>
      </c>
      <c r="H32" s="153" t="s">
        <v>210</v>
      </c>
      <c r="I32" s="90">
        <v>400000</v>
      </c>
      <c r="J32" s="90">
        <v>400000</v>
      </c>
      <c r="K32" s="90">
        <v>193767</v>
      </c>
      <c r="L32" s="105"/>
      <c r="M32" s="90"/>
      <c r="N32" s="180">
        <f t="shared" si="10"/>
        <v>0</v>
      </c>
      <c r="O32" s="208">
        <f t="shared" si="1"/>
        <v>0</v>
      </c>
    </row>
    <row r="33" spans="2:16" ht="12.95" customHeight="1" x14ac:dyDescent="0.2">
      <c r="B33" s="9"/>
      <c r="C33" s="10"/>
      <c r="D33" s="10"/>
      <c r="E33" s="141" t="s">
        <v>173</v>
      </c>
      <c r="F33" s="58">
        <v>614200</v>
      </c>
      <c r="G33" s="69" t="s">
        <v>114</v>
      </c>
      <c r="H33" s="153" t="s">
        <v>23</v>
      </c>
      <c r="I33" s="90">
        <v>186000</v>
      </c>
      <c r="J33" s="90">
        <v>186000</v>
      </c>
      <c r="K33" s="90">
        <v>93000</v>
      </c>
      <c r="L33" s="105"/>
      <c r="M33" s="90"/>
      <c r="N33" s="180">
        <f t="shared" si="10"/>
        <v>0</v>
      </c>
      <c r="O33" s="208">
        <f t="shared" si="1"/>
        <v>0</v>
      </c>
    </row>
    <row r="34" spans="2:16" s="43" customFormat="1" ht="25.5" customHeight="1" x14ac:dyDescent="0.2">
      <c r="B34" s="39"/>
      <c r="C34" s="40"/>
      <c r="D34" s="40"/>
      <c r="E34" s="142" t="s">
        <v>176</v>
      </c>
      <c r="F34" s="61">
        <v>614200</v>
      </c>
      <c r="G34" s="72" t="s">
        <v>240</v>
      </c>
      <c r="H34" s="169" t="s">
        <v>239</v>
      </c>
      <c r="I34" s="126">
        <v>40000</v>
      </c>
      <c r="J34" s="126">
        <v>40000</v>
      </c>
      <c r="K34" s="126">
        <v>0</v>
      </c>
      <c r="L34" s="164"/>
      <c r="M34" s="126"/>
      <c r="N34" s="194">
        <f t="shared" ref="N34" si="11">SUM(L34:M34)</f>
        <v>0</v>
      </c>
      <c r="O34" s="208">
        <f t="shared" si="1"/>
        <v>0</v>
      </c>
    </row>
    <row r="35" spans="2:16" ht="12.95" customHeight="1" x14ac:dyDescent="0.2">
      <c r="B35" s="9"/>
      <c r="C35" s="10"/>
      <c r="D35" s="10"/>
      <c r="E35" s="141" t="s">
        <v>180</v>
      </c>
      <c r="F35" s="58">
        <v>614200</v>
      </c>
      <c r="G35" s="69" t="s">
        <v>237</v>
      </c>
      <c r="H35" s="153" t="s">
        <v>233</v>
      </c>
      <c r="I35" s="90">
        <v>250000</v>
      </c>
      <c r="J35" s="90">
        <v>250000</v>
      </c>
      <c r="K35" s="90">
        <v>0</v>
      </c>
      <c r="L35" s="105"/>
      <c r="M35" s="90"/>
      <c r="N35" s="180">
        <f t="shared" ref="N35" si="12">SUM(L35:M35)</f>
        <v>0</v>
      </c>
      <c r="O35" s="208">
        <f t="shared" si="1"/>
        <v>0</v>
      </c>
    </row>
    <row r="36" spans="2:16" ht="12.95" customHeight="1" x14ac:dyDescent="0.2">
      <c r="B36" s="9"/>
      <c r="C36" s="10"/>
      <c r="D36" s="10"/>
      <c r="E36" s="141" t="s">
        <v>177</v>
      </c>
      <c r="F36" s="58">
        <v>614300</v>
      </c>
      <c r="G36" s="69" t="s">
        <v>115</v>
      </c>
      <c r="H36" s="153" t="s">
        <v>200</v>
      </c>
      <c r="I36" s="90">
        <v>410000</v>
      </c>
      <c r="J36" s="90">
        <v>410000</v>
      </c>
      <c r="K36" s="90">
        <v>111032</v>
      </c>
      <c r="L36" s="105"/>
      <c r="M36" s="90"/>
      <c r="N36" s="180">
        <f t="shared" si="10"/>
        <v>0</v>
      </c>
      <c r="O36" s="208">
        <f t="shared" si="1"/>
        <v>0</v>
      </c>
    </row>
    <row r="37" spans="2:16" ht="12.95" customHeight="1" x14ac:dyDescent="0.2">
      <c r="B37" s="9"/>
      <c r="C37" s="10"/>
      <c r="D37" s="10"/>
      <c r="E37" s="141" t="s">
        <v>178</v>
      </c>
      <c r="F37" s="58">
        <v>614300</v>
      </c>
      <c r="G37" s="69" t="s">
        <v>116</v>
      </c>
      <c r="H37" s="153" t="s">
        <v>201</v>
      </c>
      <c r="I37" s="90">
        <v>300000</v>
      </c>
      <c r="J37" s="90">
        <v>300000</v>
      </c>
      <c r="K37" s="90">
        <v>17000</v>
      </c>
      <c r="L37" s="105"/>
      <c r="M37" s="90"/>
      <c r="N37" s="180">
        <f t="shared" si="10"/>
        <v>0</v>
      </c>
      <c r="O37" s="208">
        <f t="shared" si="1"/>
        <v>0</v>
      </c>
      <c r="P37" s="34"/>
    </row>
    <row r="38" spans="2:16" ht="12.95" customHeight="1" x14ac:dyDescent="0.2">
      <c r="B38" s="9"/>
      <c r="C38" s="10"/>
      <c r="D38" s="10"/>
      <c r="E38" s="140" t="s">
        <v>175</v>
      </c>
      <c r="F38" s="62">
        <v>614300</v>
      </c>
      <c r="G38" s="73" t="s">
        <v>123</v>
      </c>
      <c r="H38" s="170" t="s">
        <v>202</v>
      </c>
      <c r="I38" s="90">
        <v>450000</v>
      </c>
      <c r="J38" s="90">
        <v>450000</v>
      </c>
      <c r="K38" s="90">
        <v>180600</v>
      </c>
      <c r="L38" s="105"/>
      <c r="M38" s="90"/>
      <c r="N38" s="180">
        <f t="shared" ref="N38:N39" si="13">SUM(L38:M38)</f>
        <v>0</v>
      </c>
      <c r="O38" s="208">
        <f t="shared" si="1"/>
        <v>0</v>
      </c>
    </row>
    <row r="39" spans="2:16" ht="12.95" customHeight="1" x14ac:dyDescent="0.2">
      <c r="B39" s="9"/>
      <c r="C39" s="10"/>
      <c r="D39" s="10"/>
      <c r="E39" s="140" t="s">
        <v>174</v>
      </c>
      <c r="F39" s="62">
        <v>614300</v>
      </c>
      <c r="G39" s="73" t="s">
        <v>124</v>
      </c>
      <c r="H39" s="170" t="s">
        <v>203</v>
      </c>
      <c r="I39" s="90">
        <v>150000</v>
      </c>
      <c r="J39" s="90">
        <v>150000</v>
      </c>
      <c r="K39" s="90">
        <v>15900</v>
      </c>
      <c r="L39" s="105"/>
      <c r="M39" s="90"/>
      <c r="N39" s="180">
        <f t="shared" si="13"/>
        <v>0</v>
      </c>
      <c r="O39" s="208">
        <f t="shared" si="1"/>
        <v>0</v>
      </c>
    </row>
    <row r="40" spans="2:16" ht="8.1" customHeight="1" x14ac:dyDescent="0.2">
      <c r="B40" s="9"/>
      <c r="C40" s="10"/>
      <c r="D40" s="10"/>
      <c r="E40" s="141"/>
      <c r="F40" s="58"/>
      <c r="G40" s="69"/>
      <c r="H40" s="153"/>
      <c r="I40" s="90"/>
      <c r="J40" s="90"/>
      <c r="K40" s="90"/>
      <c r="L40" s="105"/>
      <c r="M40" s="90"/>
      <c r="N40" s="175"/>
      <c r="O40" s="208" t="str">
        <f t="shared" si="1"/>
        <v/>
      </c>
      <c r="P40" s="34"/>
    </row>
    <row r="41" spans="2:16" s="1" customFormat="1" ht="12.95" customHeight="1" x14ac:dyDescent="0.25">
      <c r="B41" s="11"/>
      <c r="C41" s="7"/>
      <c r="D41" s="7"/>
      <c r="E41" s="138"/>
      <c r="F41" s="57">
        <v>821000</v>
      </c>
      <c r="G41" s="68"/>
      <c r="H41" s="19" t="s">
        <v>12</v>
      </c>
      <c r="I41" s="89">
        <f t="shared" ref="I41:J41" si="14">SUM(I42:I43)</f>
        <v>546910</v>
      </c>
      <c r="J41" s="89">
        <f t="shared" si="14"/>
        <v>1126839</v>
      </c>
      <c r="K41" s="89">
        <f t="shared" ref="K41" si="15">SUM(K42:K43)</f>
        <v>6762</v>
      </c>
      <c r="L41" s="159">
        <f>SUM(L42:L43)</f>
        <v>0</v>
      </c>
      <c r="M41" s="89">
        <f>SUM(M42:M43)</f>
        <v>0</v>
      </c>
      <c r="N41" s="174">
        <f>SUM(N42:N43)</f>
        <v>0</v>
      </c>
      <c r="O41" s="207">
        <f t="shared" si="1"/>
        <v>0</v>
      </c>
    </row>
    <row r="42" spans="2:16" ht="12.95" customHeight="1" x14ac:dyDescent="0.2">
      <c r="B42" s="9"/>
      <c r="C42" s="10"/>
      <c r="D42" s="10"/>
      <c r="E42" s="141"/>
      <c r="F42" s="58">
        <v>821200</v>
      </c>
      <c r="G42" s="69"/>
      <c r="H42" s="18" t="s">
        <v>13</v>
      </c>
      <c r="I42" s="87">
        <v>536910</v>
      </c>
      <c r="J42" s="87">
        <v>1086910</v>
      </c>
      <c r="K42" s="87">
        <v>0</v>
      </c>
      <c r="L42" s="104"/>
      <c r="M42" s="87"/>
      <c r="N42" s="180">
        <f t="shared" ref="N42:N43" si="16">SUM(L42:M42)</f>
        <v>0</v>
      </c>
      <c r="O42" s="208">
        <f t="shared" si="1"/>
        <v>0</v>
      </c>
    </row>
    <row r="43" spans="2:16" ht="12.95" customHeight="1" x14ac:dyDescent="0.2">
      <c r="B43" s="9"/>
      <c r="C43" s="10"/>
      <c r="D43" s="10"/>
      <c r="E43" s="141"/>
      <c r="F43" s="58">
        <v>821300</v>
      </c>
      <c r="G43" s="69"/>
      <c r="H43" s="18" t="s">
        <v>14</v>
      </c>
      <c r="I43" s="90">
        <v>10000</v>
      </c>
      <c r="J43" s="90">
        <v>39929</v>
      </c>
      <c r="K43" s="90">
        <v>6762</v>
      </c>
      <c r="L43" s="105"/>
      <c r="M43" s="90"/>
      <c r="N43" s="180">
        <f t="shared" si="16"/>
        <v>0</v>
      </c>
      <c r="O43" s="208">
        <f t="shared" si="1"/>
        <v>0</v>
      </c>
    </row>
    <row r="44" spans="2:16" ht="8.1" customHeight="1" x14ac:dyDescent="0.2">
      <c r="B44" s="9"/>
      <c r="C44" s="10"/>
      <c r="D44" s="10"/>
      <c r="E44" s="10"/>
      <c r="F44" s="58"/>
      <c r="G44" s="69"/>
      <c r="H44" s="18"/>
      <c r="I44" s="87"/>
      <c r="J44" s="87"/>
      <c r="K44" s="87"/>
      <c r="L44" s="104"/>
      <c r="M44" s="87"/>
      <c r="N44" s="175"/>
      <c r="O44" s="208" t="str">
        <f t="shared" si="1"/>
        <v/>
      </c>
    </row>
    <row r="45" spans="2:16" s="1" customFormat="1" ht="12.95" customHeight="1" x14ac:dyDescent="0.25">
      <c r="B45" s="11"/>
      <c r="C45" s="7"/>
      <c r="D45" s="7"/>
      <c r="E45" s="7"/>
      <c r="F45" s="57"/>
      <c r="G45" s="68"/>
      <c r="H45" s="19" t="s">
        <v>15</v>
      </c>
      <c r="I45" s="120" t="s">
        <v>216</v>
      </c>
      <c r="J45" s="120" t="s">
        <v>216</v>
      </c>
      <c r="K45" s="120" t="s">
        <v>268</v>
      </c>
      <c r="L45" s="161"/>
      <c r="M45" s="89"/>
      <c r="N45" s="173"/>
      <c r="O45" s="208"/>
    </row>
    <row r="46" spans="2:16" s="1" customFormat="1" ht="12.95" customHeight="1" x14ac:dyDescent="0.25">
      <c r="B46" s="11"/>
      <c r="C46" s="7"/>
      <c r="D46" s="7"/>
      <c r="E46" s="7"/>
      <c r="F46" s="57"/>
      <c r="G46" s="68"/>
      <c r="H46" s="7" t="s">
        <v>24</v>
      </c>
      <c r="I46" s="110">
        <f t="shared" ref="I46:N46" si="17">I8+I12+I15+I30+I41</f>
        <v>4354590</v>
      </c>
      <c r="J46" s="13">
        <f t="shared" si="17"/>
        <v>5273303</v>
      </c>
      <c r="K46" s="13">
        <f t="shared" si="17"/>
        <v>1436541</v>
      </c>
      <c r="L46" s="113">
        <f t="shared" si="17"/>
        <v>0</v>
      </c>
      <c r="M46" s="13">
        <f t="shared" si="17"/>
        <v>0</v>
      </c>
      <c r="N46" s="174">
        <f t="shared" si="17"/>
        <v>0</v>
      </c>
      <c r="O46" s="207">
        <f>IF(J46=0,"",N46/J46*100)</f>
        <v>0</v>
      </c>
    </row>
    <row r="47" spans="2:16" s="1" customFormat="1" ht="12.95" customHeight="1" x14ac:dyDescent="0.2">
      <c r="B47" s="11"/>
      <c r="C47" s="7"/>
      <c r="D47" s="7"/>
      <c r="E47" s="7"/>
      <c r="F47" s="57"/>
      <c r="G47" s="68"/>
      <c r="H47" s="7" t="s">
        <v>16</v>
      </c>
      <c r="I47" s="10"/>
      <c r="J47" s="10"/>
      <c r="K47" s="10"/>
      <c r="L47" s="9"/>
      <c r="M47" s="10"/>
      <c r="N47" s="187"/>
      <c r="O47" s="208"/>
    </row>
    <row r="48" spans="2:16" s="1" customFormat="1" ht="12.95" customHeight="1" x14ac:dyDescent="0.2">
      <c r="B48" s="11"/>
      <c r="C48" s="7"/>
      <c r="D48" s="7"/>
      <c r="E48" s="7"/>
      <c r="F48" s="57"/>
      <c r="G48" s="68"/>
      <c r="H48" s="7" t="s">
        <v>17</v>
      </c>
      <c r="I48" s="10"/>
      <c r="J48" s="10"/>
      <c r="K48" s="10"/>
      <c r="L48" s="9"/>
      <c r="M48" s="10"/>
      <c r="N48" s="187"/>
      <c r="O48" s="208"/>
    </row>
    <row r="49" spans="2:15" ht="8.1" customHeight="1" thickBot="1" x14ac:dyDescent="0.25">
      <c r="B49" s="14"/>
      <c r="C49" s="15"/>
      <c r="D49" s="15"/>
      <c r="E49" s="15"/>
      <c r="F49" s="59"/>
      <c r="G49" s="70"/>
      <c r="H49" s="15"/>
      <c r="I49" s="15"/>
      <c r="J49" s="15"/>
      <c r="K49" s="15"/>
      <c r="L49" s="14"/>
      <c r="M49" s="15"/>
      <c r="N49" s="176"/>
      <c r="O49" s="209"/>
    </row>
    <row r="50" spans="2:15" ht="12.95" customHeight="1" x14ac:dyDescent="0.2">
      <c r="F50" s="60"/>
      <c r="G50" s="71"/>
      <c r="L50" s="196"/>
      <c r="N50" s="96"/>
    </row>
    <row r="51" spans="2:15" ht="17.100000000000001" customHeight="1" x14ac:dyDescent="0.2">
      <c r="F51" s="60"/>
      <c r="G51" s="71"/>
      <c r="L51" s="129"/>
      <c r="N51" s="96"/>
    </row>
    <row r="52" spans="2:15" ht="17.100000000000001" customHeight="1" x14ac:dyDescent="0.2">
      <c r="F52" s="60"/>
      <c r="G52" s="71"/>
      <c r="N52" s="96"/>
    </row>
    <row r="53" spans="2:15" ht="17.100000000000001" customHeight="1" x14ac:dyDescent="0.2">
      <c r="F53" s="60"/>
      <c r="G53" s="71"/>
      <c r="N53" s="96"/>
    </row>
    <row r="54" spans="2:15" ht="14.25" x14ac:dyDescent="0.2">
      <c r="F54" s="60"/>
      <c r="G54" s="71"/>
      <c r="N54" s="96"/>
    </row>
    <row r="55" spans="2:15" ht="14.25" x14ac:dyDescent="0.2">
      <c r="F55" s="60"/>
      <c r="G55" s="71"/>
      <c r="N55" s="96"/>
    </row>
    <row r="56" spans="2:15" ht="14.25" x14ac:dyDescent="0.2">
      <c r="F56" s="60"/>
      <c r="G56" s="71"/>
      <c r="N56" s="96"/>
    </row>
    <row r="57" spans="2:15" ht="14.25" x14ac:dyDescent="0.2">
      <c r="F57" s="60"/>
      <c r="G57" s="71"/>
      <c r="N57" s="96"/>
    </row>
    <row r="58" spans="2:15" ht="14.25" x14ac:dyDescent="0.2">
      <c r="F58" s="60"/>
      <c r="G58" s="71"/>
      <c r="N58" s="96"/>
    </row>
    <row r="59" spans="2:15" ht="14.25" x14ac:dyDescent="0.2">
      <c r="F59" s="60"/>
      <c r="G59" s="71"/>
      <c r="N59" s="96"/>
    </row>
    <row r="60" spans="2:15" ht="14.25" x14ac:dyDescent="0.2">
      <c r="F60" s="60"/>
      <c r="G60" s="71"/>
      <c r="N60" s="96"/>
    </row>
    <row r="61" spans="2:15" ht="14.25" x14ac:dyDescent="0.2">
      <c r="F61" s="60"/>
      <c r="G61" s="71"/>
      <c r="N61" s="96"/>
    </row>
    <row r="62" spans="2:15" ht="14.25" x14ac:dyDescent="0.2">
      <c r="F62" s="60"/>
      <c r="G62" s="71"/>
      <c r="N62" s="96"/>
    </row>
    <row r="63" spans="2:15" ht="14.25" x14ac:dyDescent="0.2">
      <c r="F63" s="60"/>
      <c r="G63" s="71"/>
      <c r="N63" s="96"/>
    </row>
    <row r="64" spans="2:15" ht="14.25" x14ac:dyDescent="0.2">
      <c r="F64" s="60"/>
      <c r="G64" s="71"/>
      <c r="N64" s="96"/>
    </row>
    <row r="65" spans="6:14" ht="14.25" x14ac:dyDescent="0.2">
      <c r="F65" s="60"/>
      <c r="G65" s="60"/>
      <c r="N65" s="96"/>
    </row>
    <row r="66" spans="6:14" ht="14.25" x14ac:dyDescent="0.2">
      <c r="F66" s="60"/>
      <c r="G66" s="60"/>
      <c r="N66" s="96"/>
    </row>
    <row r="67" spans="6:14" ht="14.25" x14ac:dyDescent="0.2">
      <c r="F67" s="60"/>
      <c r="G67" s="60"/>
      <c r="N67" s="96"/>
    </row>
    <row r="68" spans="6:14" ht="14.25" x14ac:dyDescent="0.2">
      <c r="F68" s="60"/>
      <c r="G68" s="60"/>
      <c r="N68" s="96"/>
    </row>
    <row r="69" spans="6:14" ht="14.25" x14ac:dyDescent="0.2">
      <c r="F69" s="60"/>
      <c r="G69" s="60"/>
      <c r="N69" s="96"/>
    </row>
    <row r="70" spans="6:14" ht="14.25" x14ac:dyDescent="0.2">
      <c r="F70" s="60"/>
      <c r="G70" s="60"/>
      <c r="N70" s="96"/>
    </row>
    <row r="71" spans="6:14" ht="14.25" x14ac:dyDescent="0.2">
      <c r="F71" s="60"/>
      <c r="G71" s="60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x14ac:dyDescent="0.2">
      <c r="G82" s="60"/>
    </row>
    <row r="83" spans="6:14" x14ac:dyDescent="0.2">
      <c r="G83" s="60"/>
    </row>
    <row r="84" spans="6:14" x14ac:dyDescent="0.2">
      <c r="G84" s="60"/>
    </row>
    <row r="85" spans="6:14" x14ac:dyDescent="0.2">
      <c r="G85" s="60"/>
    </row>
    <row r="86" spans="6:14" x14ac:dyDescent="0.2">
      <c r="G86" s="60"/>
    </row>
    <row r="87" spans="6:14" x14ac:dyDescent="0.2">
      <c r="G87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/>
  <dimension ref="B1:S94"/>
  <sheetViews>
    <sheetView topLeftCell="I1" zoomScaleNormal="100" zoomScaleSheetLayoutView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" width="9.140625" style="8"/>
    <col min="17" max="17" width="10.140625" style="8" bestFit="1" customWidth="1"/>
    <col min="18" max="16384" width="9.140625" style="8"/>
  </cols>
  <sheetData>
    <row r="1" spans="2:19" ht="13.5" thickBot="1" x14ac:dyDescent="0.25"/>
    <row r="2" spans="2:19" s="43" customFormat="1" ht="20.100000000000001" customHeight="1" thickTop="1" thickBot="1" x14ac:dyDescent="0.25">
      <c r="B2" s="218" t="s">
        <v>154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39"/>
    </row>
    <row r="3" spans="2:19" s="1" customFormat="1" ht="8.1" customHeight="1" thickTop="1" thickBo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9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5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9" s="1" customFormat="1" ht="27" customHeight="1" x14ac:dyDescent="0.2">
      <c r="B5" s="226"/>
      <c r="C5" s="228"/>
      <c r="D5" s="228"/>
      <c r="E5" s="230"/>
      <c r="F5" s="232"/>
      <c r="G5" s="230"/>
      <c r="H5" s="232"/>
      <c r="I5" s="24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9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9" s="2" customFormat="1" ht="12.95" customHeight="1" x14ac:dyDescent="0.25">
      <c r="B7" s="5" t="s">
        <v>45</v>
      </c>
      <c r="C7" s="6" t="s">
        <v>38</v>
      </c>
      <c r="D7" s="6" t="s">
        <v>27</v>
      </c>
      <c r="E7" s="137" t="s">
        <v>179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9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1413470</v>
      </c>
      <c r="J8" s="89">
        <f t="shared" si="0"/>
        <v>1413470</v>
      </c>
      <c r="K8" s="89">
        <f>SUM(K9:K11)</f>
        <v>724395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  <c r="Q8" s="31"/>
      <c r="R8" s="31"/>
    </row>
    <row r="9" spans="2:19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1159350</v>
      </c>
      <c r="J9" s="90">
        <v>1159350</v>
      </c>
      <c r="K9" s="90">
        <v>571324</v>
      </c>
      <c r="L9" s="105"/>
      <c r="M9" s="90"/>
      <c r="N9" s="180">
        <f>SUM(L9:M9)</f>
        <v>0</v>
      </c>
      <c r="O9" s="208">
        <f t="shared" si="1"/>
        <v>0</v>
      </c>
      <c r="Q9" s="30"/>
    </row>
    <row r="10" spans="2:19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254120</v>
      </c>
      <c r="J10" s="90">
        <v>254120</v>
      </c>
      <c r="K10" s="90">
        <v>153071</v>
      </c>
      <c r="L10" s="105"/>
      <c r="M10" s="90"/>
      <c r="N10" s="180">
        <f t="shared" ref="N10" si="2">SUM(L10:M10)</f>
        <v>0</v>
      </c>
      <c r="O10" s="208">
        <f t="shared" si="1"/>
        <v>0</v>
      </c>
      <c r="Q10" s="30"/>
      <c r="S10" s="129"/>
    </row>
    <row r="11" spans="2:19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9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126270</v>
      </c>
      <c r="J12" s="89">
        <f t="shared" si="3"/>
        <v>126270</v>
      </c>
      <c r="K12" s="89">
        <f>K13</f>
        <v>60420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9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126270</v>
      </c>
      <c r="J13" s="90">
        <v>126270</v>
      </c>
      <c r="K13" s="90">
        <v>60420</v>
      </c>
      <c r="L13" s="105"/>
      <c r="M13" s="90"/>
      <c r="N13" s="180">
        <f>SUM(L13:M13)</f>
        <v>0</v>
      </c>
      <c r="O13" s="208">
        <f t="shared" si="1"/>
        <v>0</v>
      </c>
      <c r="Q13" s="30"/>
    </row>
    <row r="14" spans="2:19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9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>SUM(I16:I24)</f>
        <v>178080</v>
      </c>
      <c r="J15" s="91">
        <f>SUM(J16:J24)</f>
        <v>178080</v>
      </c>
      <c r="K15" s="91">
        <f>SUM(K16:K24)</f>
        <v>65762</v>
      </c>
      <c r="L15" s="160">
        <f>SUM(L16:L24)</f>
        <v>0</v>
      </c>
      <c r="M15" s="91">
        <f>SUM(M16:M25)</f>
        <v>0</v>
      </c>
      <c r="N15" s="174">
        <f>SUM(N16:N24)</f>
        <v>0</v>
      </c>
      <c r="O15" s="207">
        <f t="shared" si="1"/>
        <v>0</v>
      </c>
    </row>
    <row r="16" spans="2:19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5500</v>
      </c>
      <c r="J16" s="90">
        <v>5500</v>
      </c>
      <c r="K16" s="90">
        <v>2779</v>
      </c>
      <c r="L16" s="105"/>
      <c r="M16" s="90"/>
      <c r="N16" s="180">
        <f t="shared" ref="N16:N24" si="5">SUM(L16:M16)</f>
        <v>0</v>
      </c>
      <c r="O16" s="208">
        <f t="shared" si="1"/>
        <v>0</v>
      </c>
    </row>
    <row r="17" spans="2:18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90000</v>
      </c>
      <c r="J17" s="90">
        <v>90000</v>
      </c>
      <c r="K17" s="90">
        <v>31640</v>
      </c>
      <c r="L17" s="105"/>
      <c r="M17" s="90"/>
      <c r="N17" s="180">
        <f t="shared" si="5"/>
        <v>0</v>
      </c>
      <c r="O17" s="208">
        <f t="shared" si="1"/>
        <v>0</v>
      </c>
    </row>
    <row r="18" spans="2:18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10000</v>
      </c>
      <c r="J18" s="90">
        <v>10000</v>
      </c>
      <c r="K18" s="90">
        <v>6517</v>
      </c>
      <c r="L18" s="105"/>
      <c r="M18" s="90"/>
      <c r="N18" s="180">
        <f t="shared" si="5"/>
        <v>0</v>
      </c>
      <c r="O18" s="208">
        <f t="shared" si="1"/>
        <v>0</v>
      </c>
    </row>
    <row r="19" spans="2:18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24000</v>
      </c>
      <c r="J19" s="90">
        <v>24000</v>
      </c>
      <c r="K19" s="90">
        <v>9822</v>
      </c>
      <c r="L19" s="105"/>
      <c r="M19" s="90"/>
      <c r="N19" s="180">
        <f t="shared" si="5"/>
        <v>0</v>
      </c>
      <c r="O19" s="208">
        <f t="shared" si="1"/>
        <v>0</v>
      </c>
    </row>
    <row r="20" spans="2:18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4000</v>
      </c>
      <c r="J20" s="90">
        <v>4000</v>
      </c>
      <c r="K20" s="90">
        <v>393</v>
      </c>
      <c r="L20" s="105"/>
      <c r="M20" s="90"/>
      <c r="N20" s="180">
        <f t="shared" si="5"/>
        <v>0</v>
      </c>
      <c r="O20" s="208">
        <f t="shared" si="1"/>
        <v>0</v>
      </c>
    </row>
    <row r="21" spans="2:18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5"/>
        <v>0</v>
      </c>
      <c r="O21" s="208" t="str">
        <f t="shared" si="1"/>
        <v/>
      </c>
    </row>
    <row r="22" spans="2:18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20000</v>
      </c>
      <c r="J22" s="90">
        <v>20000</v>
      </c>
      <c r="K22" s="90">
        <v>7168</v>
      </c>
      <c r="L22" s="105"/>
      <c r="M22" s="90"/>
      <c r="N22" s="180">
        <f t="shared" si="5"/>
        <v>0</v>
      </c>
      <c r="O22" s="208">
        <f t="shared" si="1"/>
        <v>0</v>
      </c>
    </row>
    <row r="23" spans="2:18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1580</v>
      </c>
      <c r="J23" s="90">
        <v>1580</v>
      </c>
      <c r="K23" s="90">
        <v>527</v>
      </c>
      <c r="L23" s="105"/>
      <c r="M23" s="90"/>
      <c r="N23" s="180">
        <f t="shared" si="5"/>
        <v>0</v>
      </c>
      <c r="O23" s="208">
        <f t="shared" si="1"/>
        <v>0</v>
      </c>
    </row>
    <row r="24" spans="2:18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23000</v>
      </c>
      <c r="J24" s="90">
        <v>23000</v>
      </c>
      <c r="K24" s="90">
        <v>6916</v>
      </c>
      <c r="L24" s="105"/>
      <c r="M24" s="90"/>
      <c r="N24" s="180">
        <f t="shared" si="5"/>
        <v>0</v>
      </c>
      <c r="O24" s="208">
        <f t="shared" si="1"/>
        <v>0</v>
      </c>
    </row>
    <row r="25" spans="2:18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87">
        <v>0</v>
      </c>
      <c r="N25" s="175"/>
      <c r="O25" s="208" t="str">
        <f t="shared" si="1"/>
        <v/>
      </c>
    </row>
    <row r="26" spans="2:18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6">SUM(I27:I29)</f>
        <v>30000</v>
      </c>
      <c r="J26" s="89">
        <f t="shared" si="6"/>
        <v>30000</v>
      </c>
      <c r="K26" s="89">
        <f>SUM(K27:K29)</f>
        <v>859</v>
      </c>
      <c r="L26" s="159">
        <f t="shared" ref="L26:N26" si="7">SUM(L27:L29)</f>
        <v>0</v>
      </c>
      <c r="M26" s="89">
        <f t="shared" si="7"/>
        <v>0</v>
      </c>
      <c r="N26" s="174">
        <f t="shared" si="7"/>
        <v>0</v>
      </c>
      <c r="O26" s="207">
        <f t="shared" si="1"/>
        <v>0</v>
      </c>
    </row>
    <row r="27" spans="2:18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15000</v>
      </c>
      <c r="J27" s="90">
        <v>15000</v>
      </c>
      <c r="K27" s="90">
        <v>0</v>
      </c>
      <c r="L27" s="105"/>
      <c r="M27" s="90"/>
      <c r="N27" s="180">
        <f t="shared" ref="N27:N28" si="8">SUM(L27:M27)</f>
        <v>0</v>
      </c>
      <c r="O27" s="208">
        <f t="shared" si="1"/>
        <v>0</v>
      </c>
    </row>
    <row r="28" spans="2:18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15000</v>
      </c>
      <c r="J28" s="90">
        <v>15000</v>
      </c>
      <c r="K28" s="90">
        <v>859</v>
      </c>
      <c r="L28" s="105"/>
      <c r="M28" s="90"/>
      <c r="N28" s="180">
        <f t="shared" si="8"/>
        <v>0</v>
      </c>
      <c r="O28" s="208">
        <f t="shared" si="1"/>
        <v>0</v>
      </c>
    </row>
    <row r="29" spans="2:18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8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238</v>
      </c>
      <c r="J30" s="120" t="s">
        <v>238</v>
      </c>
      <c r="K30" s="120" t="s">
        <v>251</v>
      </c>
      <c r="L30" s="161"/>
      <c r="M30" s="120"/>
      <c r="N30" s="173"/>
      <c r="O30" s="208"/>
    </row>
    <row r="31" spans="2:18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9">I8+I12+I15+I26</f>
        <v>1747820</v>
      </c>
      <c r="J31" s="13">
        <f t="shared" si="9"/>
        <v>1747820</v>
      </c>
      <c r="K31" s="13">
        <f t="shared" si="9"/>
        <v>851436</v>
      </c>
      <c r="L31" s="113">
        <f t="shared" si="9"/>
        <v>0</v>
      </c>
      <c r="M31" s="13">
        <f t="shared" si="9"/>
        <v>0</v>
      </c>
      <c r="N31" s="174">
        <f t="shared" si="9"/>
        <v>0</v>
      </c>
      <c r="O31" s="207">
        <f>IF(J31=0,"",N31/J31*100)</f>
        <v>0</v>
      </c>
    </row>
    <row r="32" spans="2:18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  <c r="R32" s="1" t="s">
        <v>63</v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115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L35" s="157"/>
      <c r="N35" s="97"/>
    </row>
    <row r="36" spans="2:15" ht="12.95" customHeight="1" x14ac:dyDescent="0.2">
      <c r="F36" s="60"/>
      <c r="G36" s="71"/>
      <c r="L36" s="157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3">
    <mergeCell ref="B2:O2"/>
    <mergeCell ref="O4:O5"/>
    <mergeCell ref="H4:H5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4"/>
  <dimension ref="B1:Q94"/>
  <sheetViews>
    <sheetView topLeftCell="I1" zoomScaleNormal="100" zoomScaleSheetLayoutView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153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45</v>
      </c>
      <c r="C7" s="6" t="s">
        <v>38</v>
      </c>
      <c r="D7" s="6" t="s">
        <v>32</v>
      </c>
      <c r="E7" s="137" t="s">
        <v>179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1240920</v>
      </c>
      <c r="J8" s="89">
        <f t="shared" si="0"/>
        <v>1240920</v>
      </c>
      <c r="K8" s="89">
        <f>SUM(K9:K11)</f>
        <v>629482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1025940</v>
      </c>
      <c r="J9" s="90">
        <v>1025940</v>
      </c>
      <c r="K9" s="90">
        <v>520390</v>
      </c>
      <c r="L9" s="105"/>
      <c r="M9" s="90"/>
      <c r="N9" s="180">
        <f>SUM(L9:M9)</f>
        <v>0</v>
      </c>
      <c r="O9" s="208">
        <f t="shared" si="1"/>
        <v>0</v>
      </c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214980</v>
      </c>
      <c r="J10" s="90">
        <v>214980</v>
      </c>
      <c r="K10" s="90">
        <v>109092</v>
      </c>
      <c r="L10" s="105"/>
      <c r="M10" s="90"/>
      <c r="N10" s="180">
        <f t="shared" ref="N10" si="2">SUM(L10:M10)</f>
        <v>0</v>
      </c>
      <c r="O10" s="208">
        <f t="shared" si="1"/>
        <v>0</v>
      </c>
      <c r="Q10" s="30"/>
    </row>
    <row r="11" spans="2:17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114500</v>
      </c>
      <c r="J12" s="89">
        <f t="shared" si="3"/>
        <v>114500</v>
      </c>
      <c r="K12" s="89">
        <f>K13</f>
        <v>56035</v>
      </c>
      <c r="L12" s="159">
        <f t="shared" ref="L12" si="4">L13</f>
        <v>0</v>
      </c>
      <c r="M12" s="89">
        <f t="shared" ref="M12:N12" si="5">M13</f>
        <v>0</v>
      </c>
      <c r="N12" s="179">
        <f t="shared" si="5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114500</v>
      </c>
      <c r="J13" s="90">
        <v>114500</v>
      </c>
      <c r="K13" s="90">
        <v>56035</v>
      </c>
      <c r="L13" s="105"/>
      <c r="M13" s="90"/>
      <c r="N13" s="180">
        <f>SUM(L13:M13)</f>
        <v>0</v>
      </c>
      <c r="O13" s="208">
        <f t="shared" si="1"/>
        <v>0</v>
      </c>
    </row>
    <row r="14" spans="2:17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6">SUM(I16:I24)</f>
        <v>202200</v>
      </c>
      <c r="J15" s="91">
        <f t="shared" si="6"/>
        <v>202200</v>
      </c>
      <c r="K15" s="91">
        <f>SUM(K16:K24)</f>
        <v>89631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6500</v>
      </c>
      <c r="J16" s="90">
        <v>6500</v>
      </c>
      <c r="K16" s="90">
        <v>1358</v>
      </c>
      <c r="L16" s="105"/>
      <c r="M16" s="90"/>
      <c r="N16" s="180">
        <f t="shared" ref="N16:N24" si="7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110000</v>
      </c>
      <c r="J17" s="90">
        <v>110000</v>
      </c>
      <c r="K17" s="90">
        <v>41484</v>
      </c>
      <c r="L17" s="105"/>
      <c r="M17" s="90"/>
      <c r="N17" s="180">
        <f t="shared" si="7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16000</v>
      </c>
      <c r="J18" s="90">
        <v>16000</v>
      </c>
      <c r="K18" s="90">
        <v>11865</v>
      </c>
      <c r="L18" s="105"/>
      <c r="M18" s="90"/>
      <c r="N18" s="180">
        <f t="shared" si="7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20000</v>
      </c>
      <c r="J19" s="90">
        <v>20000</v>
      </c>
      <c r="K19" s="90">
        <v>9803</v>
      </c>
      <c r="L19" s="105"/>
      <c r="M19" s="90"/>
      <c r="N19" s="180">
        <f t="shared" si="7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600</v>
      </c>
      <c r="J20" s="90">
        <v>600</v>
      </c>
      <c r="K20" s="90">
        <v>240</v>
      </c>
      <c r="L20" s="105"/>
      <c r="M20" s="90"/>
      <c r="N20" s="180">
        <f t="shared" si="7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7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30000</v>
      </c>
      <c r="J22" s="90">
        <v>30000</v>
      </c>
      <c r="K22" s="90">
        <v>16187</v>
      </c>
      <c r="L22" s="105"/>
      <c r="M22" s="90"/>
      <c r="N22" s="180">
        <f t="shared" si="7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1100</v>
      </c>
      <c r="J23" s="90">
        <v>1100</v>
      </c>
      <c r="K23" s="90">
        <v>420</v>
      </c>
      <c r="L23" s="105"/>
      <c r="M23" s="90"/>
      <c r="N23" s="180">
        <f t="shared" si="7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18000</v>
      </c>
      <c r="J24" s="90">
        <v>18000</v>
      </c>
      <c r="K24" s="90">
        <v>8274</v>
      </c>
      <c r="L24" s="105"/>
      <c r="M24" s="90"/>
      <c r="N24" s="180">
        <f t="shared" si="7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8">SUM(I27:I28)</f>
        <v>20000</v>
      </c>
      <c r="J26" s="89">
        <f t="shared" si="8"/>
        <v>20000</v>
      </c>
      <c r="K26" s="89">
        <f>SUM(K27:K28)</f>
        <v>9895</v>
      </c>
      <c r="L26" s="159">
        <f t="shared" ref="L26:N26" si="9">SUM(L27:L28)</f>
        <v>0</v>
      </c>
      <c r="M26" s="89">
        <f t="shared" si="9"/>
        <v>0</v>
      </c>
      <c r="N26" s="174">
        <f t="shared" si="9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10000</v>
      </c>
      <c r="J27" s="90">
        <v>10000</v>
      </c>
      <c r="K27" s="90">
        <v>0</v>
      </c>
      <c r="L27" s="105"/>
      <c r="M27" s="90"/>
      <c r="N27" s="180">
        <f t="shared" ref="N27:N28" si="10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10000</v>
      </c>
      <c r="J28" s="90">
        <v>10000</v>
      </c>
      <c r="K28" s="90">
        <v>9895</v>
      </c>
      <c r="L28" s="105"/>
      <c r="M28" s="90"/>
      <c r="N28" s="180">
        <f t="shared" si="10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251</v>
      </c>
      <c r="J30" s="120" t="s">
        <v>251</v>
      </c>
      <c r="K30" s="120" t="s">
        <v>251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1">I8+I12+I15+I26</f>
        <v>1577620</v>
      </c>
      <c r="J31" s="13">
        <f t="shared" si="11"/>
        <v>1577620</v>
      </c>
      <c r="K31" s="13">
        <f t="shared" si="11"/>
        <v>785043</v>
      </c>
      <c r="L31" s="113">
        <f t="shared" si="11"/>
        <v>0</v>
      </c>
      <c r="M31" s="13">
        <f t="shared" si="11"/>
        <v>0</v>
      </c>
      <c r="N31" s="174">
        <f t="shared" si="11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L35" s="196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3"/>
  <dimension ref="B1:O93"/>
  <sheetViews>
    <sheetView topLeftCell="I1" zoomScaleNormal="100" zoomScaleSheetLayoutView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" width="9.140625" style="8"/>
    <col min="17" max="17" width="9.5703125" style="8" bestFit="1" customWidth="1"/>
    <col min="18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152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45</v>
      </c>
      <c r="C7" s="6" t="s">
        <v>38</v>
      </c>
      <c r="D7" s="6" t="s">
        <v>33</v>
      </c>
      <c r="E7" s="137" t="s">
        <v>179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1161120</v>
      </c>
      <c r="J8" s="89">
        <f t="shared" si="0"/>
        <v>1161120</v>
      </c>
      <c r="K8" s="89">
        <f>SUM(K9:K11)</f>
        <v>580247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973810</v>
      </c>
      <c r="J9" s="90">
        <v>973810</v>
      </c>
      <c r="K9" s="90">
        <v>484059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187310</v>
      </c>
      <c r="J10" s="90">
        <v>187310</v>
      </c>
      <c r="K10" s="90">
        <v>96188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108360</v>
      </c>
      <c r="J12" s="89">
        <f t="shared" si="3"/>
        <v>108360</v>
      </c>
      <c r="K12" s="89">
        <f>K13</f>
        <v>52413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108360</v>
      </c>
      <c r="J13" s="90">
        <v>108360</v>
      </c>
      <c r="K13" s="90">
        <v>52413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181000</v>
      </c>
      <c r="J15" s="91">
        <f t="shared" si="5"/>
        <v>181000</v>
      </c>
      <c r="K15" s="91">
        <f>SUM(K16:K24)</f>
        <v>79044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5500</v>
      </c>
      <c r="J16" s="90">
        <v>5500</v>
      </c>
      <c r="K16" s="90">
        <v>1387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70000</v>
      </c>
      <c r="J17" s="90">
        <v>70000</v>
      </c>
      <c r="K17" s="90">
        <v>20161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10000</v>
      </c>
      <c r="J18" s="90">
        <v>10000</v>
      </c>
      <c r="K18" s="90">
        <v>3452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20000</v>
      </c>
      <c r="J19" s="90">
        <v>20000</v>
      </c>
      <c r="K19" s="90">
        <v>8159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4000</v>
      </c>
      <c r="J20" s="90">
        <v>4000</v>
      </c>
      <c r="K20" s="90">
        <v>2309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20000</v>
      </c>
      <c r="J22" s="90">
        <v>20000</v>
      </c>
      <c r="K22" s="90">
        <v>3503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1500</v>
      </c>
      <c r="J23" s="90">
        <v>1500</v>
      </c>
      <c r="K23" s="90">
        <v>691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50000</v>
      </c>
      <c r="J24" s="90">
        <v>50000</v>
      </c>
      <c r="K24" s="90">
        <v>39382</v>
      </c>
      <c r="L24" s="106"/>
      <c r="M24" s="88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17000</v>
      </c>
      <c r="J26" s="89">
        <f t="shared" si="7"/>
        <v>17000</v>
      </c>
      <c r="K26" s="89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15000</v>
      </c>
      <c r="J27" s="90">
        <v>15000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2000</v>
      </c>
      <c r="J28" s="90">
        <v>2000</v>
      </c>
      <c r="K28" s="90">
        <v>0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269</v>
      </c>
      <c r="J30" s="120" t="s">
        <v>269</v>
      </c>
      <c r="K30" s="120" t="s">
        <v>270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1467480</v>
      </c>
      <c r="J31" s="13">
        <f t="shared" si="10"/>
        <v>1467480</v>
      </c>
      <c r="K31" s="13">
        <f t="shared" si="10"/>
        <v>711704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>
        <f>I31+'22'!I31+'21'!I31</f>
        <v>4792920</v>
      </c>
      <c r="J32" s="13">
        <f>J31+'22'!J31+'21'!J31</f>
        <v>4792920</v>
      </c>
      <c r="K32" s="13">
        <f>K31+'22'!K31+'21'!K31</f>
        <v>2348183</v>
      </c>
      <c r="L32" s="113">
        <f>L31+'22'!L31+'21'!L31</f>
        <v>0</v>
      </c>
      <c r="M32" s="13">
        <f>M31+'22'!M31+'21'!M31</f>
        <v>0</v>
      </c>
      <c r="N32" s="174">
        <f>N31+'22'!N31+'21'!N31</f>
        <v>0</v>
      </c>
      <c r="O32" s="207">
        <f>IF(J32=0,"",N32/J32*100)</f>
        <v>0</v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/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7.100000000000001" customHeight="1" x14ac:dyDescent="0.2">
      <c r="F57" s="60"/>
      <c r="G57" s="71"/>
      <c r="N57" s="96"/>
    </row>
    <row r="58" spans="6:14" ht="14.25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60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x14ac:dyDescent="0.2">
      <c r="G88" s="60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6"/>
  <dimension ref="B1:P94"/>
  <sheetViews>
    <sheetView topLeftCell="B1" zoomScaleNormal="100" zoomScaleSheetLayoutView="100" workbookViewId="0">
      <selection activeCell="J28" sqref="J28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6" ht="13.5" thickBot="1" x14ac:dyDescent="0.25"/>
    <row r="2" spans="2:16" s="43" customFormat="1" ht="20.100000000000001" customHeight="1" thickTop="1" thickBot="1" x14ac:dyDescent="0.25">
      <c r="B2" s="218" t="s">
        <v>146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6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6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6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6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6" s="2" customFormat="1" ht="12.95" customHeight="1" x14ac:dyDescent="0.25">
      <c r="B7" s="5" t="s">
        <v>45</v>
      </c>
      <c r="C7" s="6" t="s">
        <v>46</v>
      </c>
      <c r="D7" s="6" t="s">
        <v>4</v>
      </c>
      <c r="E7" s="137" t="s">
        <v>180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6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1629420</v>
      </c>
      <c r="J8" s="89">
        <f t="shared" si="0"/>
        <v>1629420</v>
      </c>
      <c r="K8" s="89">
        <f>SUM(K9:K11)</f>
        <v>840049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6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1382100</v>
      </c>
      <c r="J9" s="90">
        <v>1382100</v>
      </c>
      <c r="K9" s="90">
        <v>697703</v>
      </c>
      <c r="L9" s="105"/>
      <c r="M9" s="90"/>
      <c r="N9" s="180">
        <f>SUM(L9:M9)</f>
        <v>0</v>
      </c>
      <c r="O9" s="208">
        <f t="shared" si="1"/>
        <v>0</v>
      </c>
      <c r="P9" s="34"/>
    </row>
    <row r="10" spans="2:16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247320</v>
      </c>
      <c r="J10" s="90">
        <v>247320</v>
      </c>
      <c r="K10" s="90">
        <v>142346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6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6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142340</v>
      </c>
      <c r="J12" s="89">
        <f t="shared" si="3"/>
        <v>142340</v>
      </c>
      <c r="K12" s="89">
        <f>K13</f>
        <v>74737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6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142340</v>
      </c>
      <c r="J13" s="90">
        <v>142340</v>
      </c>
      <c r="K13" s="90">
        <v>74737</v>
      </c>
      <c r="L13" s="105"/>
      <c r="M13" s="90"/>
      <c r="N13" s="180">
        <f>SUM(L13:M13)</f>
        <v>0</v>
      </c>
      <c r="O13" s="208">
        <f t="shared" si="1"/>
        <v>0</v>
      </c>
    </row>
    <row r="14" spans="2:16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6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138700</v>
      </c>
      <c r="J15" s="91">
        <f t="shared" si="5"/>
        <v>138700</v>
      </c>
      <c r="K15" s="91">
        <f>SUM(K16:K24)</f>
        <v>53094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6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5500</v>
      </c>
      <c r="J16" s="90">
        <v>5500</v>
      </c>
      <c r="K16" s="90">
        <v>2944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55000</v>
      </c>
      <c r="J17" s="90">
        <v>55000</v>
      </c>
      <c r="K17" s="90">
        <v>19405</v>
      </c>
      <c r="L17" s="105"/>
      <c r="M17" s="90"/>
      <c r="N17" s="180">
        <f t="shared" si="6"/>
        <v>0</v>
      </c>
      <c r="O17" s="208">
        <f t="shared" si="1"/>
        <v>0</v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8000</v>
      </c>
      <c r="J18" s="90">
        <v>8000</v>
      </c>
      <c r="K18" s="90">
        <v>4386</v>
      </c>
      <c r="L18" s="105"/>
      <c r="M18" s="90"/>
      <c r="N18" s="180">
        <f t="shared" si="6"/>
        <v>0</v>
      </c>
      <c r="O18" s="208">
        <f t="shared" si="1"/>
        <v>0</v>
      </c>
    </row>
    <row r="19" spans="2:16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17000</v>
      </c>
      <c r="J19" s="90">
        <v>17000</v>
      </c>
      <c r="K19" s="90">
        <v>5901</v>
      </c>
      <c r="L19" s="105"/>
      <c r="M19" s="90"/>
      <c r="N19" s="180">
        <f t="shared" si="6"/>
        <v>0</v>
      </c>
      <c r="O19" s="208">
        <f t="shared" si="1"/>
        <v>0</v>
      </c>
    </row>
    <row r="20" spans="2:16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500</v>
      </c>
      <c r="J20" s="90">
        <v>500</v>
      </c>
      <c r="K20" s="90">
        <v>0</v>
      </c>
      <c r="L20" s="105"/>
      <c r="M20" s="90"/>
      <c r="N20" s="180">
        <f t="shared" si="6"/>
        <v>0</v>
      </c>
      <c r="O20" s="208">
        <f t="shared" si="1"/>
        <v>0</v>
      </c>
    </row>
    <row r="21" spans="2:16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11000</v>
      </c>
      <c r="J22" s="90">
        <v>11000</v>
      </c>
      <c r="K22" s="90">
        <v>1454</v>
      </c>
      <c r="L22" s="105"/>
      <c r="M22" s="90"/>
      <c r="N22" s="180">
        <f t="shared" si="6"/>
        <v>0</v>
      </c>
      <c r="O22" s="208">
        <f t="shared" si="1"/>
        <v>0</v>
      </c>
    </row>
    <row r="23" spans="2:16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1700</v>
      </c>
      <c r="J23" s="90">
        <v>2200</v>
      </c>
      <c r="K23" s="90">
        <v>1704</v>
      </c>
      <c r="L23" s="105"/>
      <c r="M23" s="90"/>
      <c r="N23" s="180">
        <f t="shared" si="6"/>
        <v>0</v>
      </c>
      <c r="O23" s="208">
        <f t="shared" si="1"/>
        <v>0</v>
      </c>
    </row>
    <row r="24" spans="2:16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40000</v>
      </c>
      <c r="J24" s="90">
        <v>39500</v>
      </c>
      <c r="K24" s="90">
        <v>17300</v>
      </c>
      <c r="L24" s="105"/>
      <c r="M24" s="90"/>
      <c r="N24" s="180">
        <f t="shared" si="6"/>
        <v>0</v>
      </c>
      <c r="O24" s="208">
        <f t="shared" si="1"/>
        <v>0</v>
      </c>
    </row>
    <row r="25" spans="2:16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52"/>
      <c r="O25" s="208" t="str">
        <f t="shared" si="1"/>
        <v/>
      </c>
    </row>
    <row r="26" spans="2:16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20000</v>
      </c>
      <c r="J26" s="89">
        <f t="shared" si="7"/>
        <v>20000</v>
      </c>
      <c r="K26" s="89">
        <f>SUM(K27:K28)</f>
        <v>3940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6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10000</v>
      </c>
      <c r="J27" s="90">
        <v>10000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  <c r="P27" s="129"/>
    </row>
    <row r="28" spans="2:16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10000</v>
      </c>
      <c r="J28" s="90">
        <v>10000</v>
      </c>
      <c r="K28" s="90">
        <v>3940</v>
      </c>
      <c r="L28" s="105"/>
      <c r="M28" s="90"/>
      <c r="N28" s="180">
        <f t="shared" si="9"/>
        <v>0</v>
      </c>
      <c r="O28" s="208">
        <f t="shared" si="1"/>
        <v>0</v>
      </c>
      <c r="P28" s="129"/>
    </row>
    <row r="29" spans="2:16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6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271</v>
      </c>
      <c r="J30" s="120" t="s">
        <v>271</v>
      </c>
      <c r="K30" s="120" t="s">
        <v>272</v>
      </c>
      <c r="L30" s="161"/>
      <c r="M30" s="120"/>
      <c r="N30" s="173"/>
      <c r="O30" s="208"/>
    </row>
    <row r="31" spans="2:16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1930460</v>
      </c>
      <c r="J31" s="13">
        <f t="shared" si="10"/>
        <v>1930460</v>
      </c>
      <c r="K31" s="13">
        <f t="shared" si="10"/>
        <v>971820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6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L35" s="199"/>
      <c r="N35" s="97"/>
    </row>
    <row r="36" spans="2:15" ht="12.95" customHeight="1" x14ac:dyDescent="0.2">
      <c r="F36" s="60"/>
      <c r="G36" s="71"/>
      <c r="L36" s="157"/>
      <c r="N36" s="97"/>
    </row>
    <row r="37" spans="2:15" ht="12.95" customHeight="1" x14ac:dyDescent="0.2">
      <c r="F37" s="60"/>
      <c r="G37" s="71"/>
      <c r="L37" s="157"/>
      <c r="N37" s="97"/>
    </row>
    <row r="38" spans="2:15" ht="12.95" customHeight="1" x14ac:dyDescent="0.2">
      <c r="F38" s="60"/>
      <c r="G38" s="71"/>
      <c r="L38" s="157"/>
      <c r="N38" s="97"/>
    </row>
    <row r="39" spans="2:15" ht="12.95" customHeight="1" x14ac:dyDescent="0.2">
      <c r="F39" s="60"/>
      <c r="G39" s="71"/>
      <c r="L39" s="157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7"/>
  <dimension ref="B1:Q94"/>
  <sheetViews>
    <sheetView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155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45</v>
      </c>
      <c r="C7" s="6" t="s">
        <v>46</v>
      </c>
      <c r="D7" s="6" t="s">
        <v>27</v>
      </c>
      <c r="E7" s="137" t="s">
        <v>180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3334700</v>
      </c>
      <c r="J8" s="89">
        <f t="shared" si="0"/>
        <v>3334700</v>
      </c>
      <c r="K8" s="89">
        <f>SUM(K9:K11)</f>
        <v>1714282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2809590</v>
      </c>
      <c r="J9" s="87">
        <v>2809590</v>
      </c>
      <c r="K9" s="87">
        <v>1406836</v>
      </c>
      <c r="L9" s="104"/>
      <c r="M9" s="87"/>
      <c r="N9" s="180">
        <f>SUM(L9:M9)</f>
        <v>0</v>
      </c>
      <c r="O9" s="208">
        <f t="shared" si="1"/>
        <v>0</v>
      </c>
      <c r="Q9" s="30"/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525110</v>
      </c>
      <c r="J10" s="87">
        <v>525110</v>
      </c>
      <c r="K10" s="87">
        <v>307446</v>
      </c>
      <c r="L10" s="104"/>
      <c r="M10" s="87"/>
      <c r="N10" s="180">
        <f t="shared" ref="N10" si="2">SUM(L10:M10)</f>
        <v>0</v>
      </c>
      <c r="O10" s="208">
        <f t="shared" si="1"/>
        <v>0</v>
      </c>
      <c r="Q10" s="30"/>
    </row>
    <row r="11" spans="2:17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295630</v>
      </c>
      <c r="J12" s="89">
        <f t="shared" si="3"/>
        <v>295630</v>
      </c>
      <c r="K12" s="89">
        <f>K13</f>
        <v>148450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295630</v>
      </c>
      <c r="J13" s="87">
        <v>295630</v>
      </c>
      <c r="K13" s="87">
        <v>148450</v>
      </c>
      <c r="L13" s="104"/>
      <c r="M13" s="87"/>
      <c r="N13" s="180">
        <f>SUM(L13:M13)</f>
        <v>0</v>
      </c>
      <c r="O13" s="208">
        <f t="shared" si="1"/>
        <v>0</v>
      </c>
    </row>
    <row r="14" spans="2:17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237000</v>
      </c>
      <c r="J15" s="91">
        <f t="shared" si="5"/>
        <v>237000</v>
      </c>
      <c r="K15" s="91">
        <f>SUM(K16:K24)</f>
        <v>90577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10000</v>
      </c>
      <c r="J16" s="87">
        <v>10000</v>
      </c>
      <c r="K16" s="87">
        <v>5102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100000</v>
      </c>
      <c r="J17" s="87">
        <v>100000</v>
      </c>
      <c r="K17" s="87">
        <v>38774</v>
      </c>
      <c r="L17" s="104"/>
      <c r="M17" s="87"/>
      <c r="N17" s="180">
        <f t="shared" si="6"/>
        <v>0</v>
      </c>
      <c r="O17" s="208">
        <f t="shared" si="1"/>
        <v>0</v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12000</v>
      </c>
      <c r="J18" s="87">
        <v>12000</v>
      </c>
      <c r="K18" s="87">
        <v>8284</v>
      </c>
      <c r="L18" s="104"/>
      <c r="M18" s="87"/>
      <c r="N18" s="180">
        <f t="shared" si="6"/>
        <v>0</v>
      </c>
      <c r="O18" s="208">
        <f t="shared" si="1"/>
        <v>0</v>
      </c>
    </row>
    <row r="19" spans="2:16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25000</v>
      </c>
      <c r="J19" s="87">
        <v>25000</v>
      </c>
      <c r="K19" s="87">
        <v>8335</v>
      </c>
      <c r="L19" s="104"/>
      <c r="M19" s="87"/>
      <c r="N19" s="180">
        <f t="shared" si="6"/>
        <v>0</v>
      </c>
      <c r="O19" s="208">
        <f t="shared" si="1"/>
        <v>0</v>
      </c>
    </row>
    <row r="20" spans="2:16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2500</v>
      </c>
      <c r="J20" s="87">
        <v>2500</v>
      </c>
      <c r="K20" s="87">
        <v>684</v>
      </c>
      <c r="L20" s="104"/>
      <c r="M20" s="87"/>
      <c r="N20" s="180">
        <f t="shared" si="6"/>
        <v>0</v>
      </c>
      <c r="O20" s="208">
        <f t="shared" si="1"/>
        <v>0</v>
      </c>
    </row>
    <row r="21" spans="2:16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34000</v>
      </c>
      <c r="J22" s="87">
        <v>34000</v>
      </c>
      <c r="K22" s="87">
        <v>7128</v>
      </c>
      <c r="L22" s="104"/>
      <c r="M22" s="87"/>
      <c r="N22" s="180">
        <f t="shared" si="6"/>
        <v>0</v>
      </c>
      <c r="O22" s="208">
        <f t="shared" si="1"/>
        <v>0</v>
      </c>
    </row>
    <row r="23" spans="2:16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3500</v>
      </c>
      <c r="J23" s="87">
        <v>3500</v>
      </c>
      <c r="K23" s="87">
        <v>1080</v>
      </c>
      <c r="L23" s="104"/>
      <c r="M23" s="87"/>
      <c r="N23" s="180">
        <f t="shared" si="6"/>
        <v>0</v>
      </c>
      <c r="O23" s="208">
        <f t="shared" si="1"/>
        <v>0</v>
      </c>
    </row>
    <row r="24" spans="2:16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50000</v>
      </c>
      <c r="J24" s="87">
        <v>50000</v>
      </c>
      <c r="K24" s="87">
        <v>21190</v>
      </c>
      <c r="L24" s="104"/>
      <c r="M24" s="87"/>
      <c r="N24" s="180">
        <f t="shared" si="6"/>
        <v>0</v>
      </c>
      <c r="O24" s="208">
        <f t="shared" si="1"/>
        <v>0</v>
      </c>
    </row>
    <row r="25" spans="2:16" s="1" customFormat="1" ht="12.95" customHeight="1" x14ac:dyDescent="0.2">
      <c r="B25" s="11"/>
      <c r="C25" s="7"/>
      <c r="D25" s="7"/>
      <c r="E25" s="7"/>
      <c r="F25" s="57"/>
      <c r="G25" s="68"/>
      <c r="H25" s="19"/>
      <c r="I25" s="87"/>
      <c r="J25" s="87"/>
      <c r="K25" s="87"/>
      <c r="L25" s="104"/>
      <c r="M25" s="87"/>
      <c r="N25" s="175"/>
      <c r="O25" s="208" t="str">
        <f t="shared" si="1"/>
        <v/>
      </c>
    </row>
    <row r="26" spans="2:16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SUM(I27:I29)</f>
        <v>42000</v>
      </c>
      <c r="J26" s="89">
        <f t="shared" si="7"/>
        <v>42000</v>
      </c>
      <c r="K26" s="89">
        <f>SUM(K27:K29)</f>
        <v>1239</v>
      </c>
      <c r="L26" s="159">
        <f t="shared" ref="L26:N26" si="8">SUM(L27:L29)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6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20000</v>
      </c>
      <c r="J27" s="87">
        <v>20000</v>
      </c>
      <c r="K27" s="87">
        <v>0</v>
      </c>
      <c r="L27" s="104"/>
      <c r="M27" s="87"/>
      <c r="N27" s="180">
        <f t="shared" ref="N27:N28" si="9">SUM(L27:M27)</f>
        <v>0</v>
      </c>
      <c r="O27" s="208">
        <f t="shared" si="1"/>
        <v>0</v>
      </c>
    </row>
    <row r="28" spans="2:16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22000</v>
      </c>
      <c r="J28" s="87">
        <v>22000</v>
      </c>
      <c r="K28" s="87">
        <v>1239</v>
      </c>
      <c r="L28" s="104"/>
      <c r="M28" s="87"/>
      <c r="N28" s="180">
        <f t="shared" si="9"/>
        <v>0</v>
      </c>
      <c r="O28" s="208">
        <f t="shared" si="1"/>
        <v>0</v>
      </c>
      <c r="P28" s="129"/>
    </row>
    <row r="29" spans="2:16" ht="12.95" customHeight="1" x14ac:dyDescent="0.2">
      <c r="B29" s="9"/>
      <c r="C29" s="10"/>
      <c r="D29" s="10"/>
      <c r="E29" s="10"/>
      <c r="F29" s="58"/>
      <c r="G29" s="69"/>
      <c r="H29" s="18"/>
      <c r="I29" s="87"/>
      <c r="J29" s="87"/>
      <c r="K29" s="87"/>
      <c r="L29" s="104"/>
      <c r="M29" s="87"/>
      <c r="N29" s="175"/>
      <c r="O29" s="208" t="str">
        <f t="shared" si="1"/>
        <v/>
      </c>
    </row>
    <row r="30" spans="2:16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273</v>
      </c>
      <c r="J30" s="120" t="s">
        <v>273</v>
      </c>
      <c r="K30" s="120" t="s">
        <v>274</v>
      </c>
      <c r="L30" s="161"/>
      <c r="M30" s="120"/>
      <c r="N30" s="173"/>
      <c r="O30" s="208"/>
    </row>
    <row r="31" spans="2:16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3909330</v>
      </c>
      <c r="J31" s="13">
        <f t="shared" si="10"/>
        <v>3909330</v>
      </c>
      <c r="K31" s="13">
        <f t="shared" si="10"/>
        <v>1954548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6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15"/>
      <c r="J34" s="15"/>
      <c r="K34" s="15"/>
      <c r="L34" s="14"/>
      <c r="M34" s="15"/>
      <c r="N34" s="176"/>
      <c r="O34" s="209"/>
    </row>
    <row r="35" spans="2:15" ht="12.95" customHeight="1" x14ac:dyDescent="0.2">
      <c r="F35" s="60"/>
      <c r="G35" s="71"/>
      <c r="L35" s="196"/>
      <c r="M35" s="166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8"/>
  <dimension ref="B1:Q94"/>
  <sheetViews>
    <sheetView zoomScaleNormal="100" workbookViewId="0">
      <selection activeCell="J28" sqref="J28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157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45</v>
      </c>
      <c r="C7" s="6" t="s">
        <v>46</v>
      </c>
      <c r="D7" s="6" t="s">
        <v>32</v>
      </c>
      <c r="E7" s="137" t="s">
        <v>180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851910</v>
      </c>
      <c r="J8" s="89">
        <f t="shared" si="0"/>
        <v>851910</v>
      </c>
      <c r="K8" s="89">
        <f>SUM(K9:K11)</f>
        <v>445799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  <c r="Q8" s="31"/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727070</v>
      </c>
      <c r="J9" s="90">
        <v>727070</v>
      </c>
      <c r="K9" s="90">
        <v>371334</v>
      </c>
      <c r="L9" s="105"/>
      <c r="M9" s="90"/>
      <c r="N9" s="180">
        <f>SUM(L9:M9)</f>
        <v>0</v>
      </c>
      <c r="O9" s="208">
        <f t="shared" si="1"/>
        <v>0</v>
      </c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124840</v>
      </c>
      <c r="J10" s="90">
        <v>124840</v>
      </c>
      <c r="K10" s="90">
        <v>74465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7" ht="12.95" customHeight="1" x14ac:dyDescent="0.2">
      <c r="B11" s="9"/>
      <c r="C11" s="10"/>
      <c r="D11" s="10"/>
      <c r="E11" s="10"/>
      <c r="F11" s="58"/>
      <c r="G11" s="69"/>
      <c r="H11" s="18"/>
      <c r="I11" s="90"/>
      <c r="J11" s="90"/>
      <c r="K11" s="90"/>
      <c r="L11" s="105"/>
      <c r="M11" s="90"/>
      <c r="N11" s="180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76350</v>
      </c>
      <c r="J12" s="89">
        <f t="shared" si="3"/>
        <v>76350</v>
      </c>
      <c r="K12" s="89">
        <f>K13</f>
        <v>38990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76350</v>
      </c>
      <c r="J13" s="90">
        <v>76350</v>
      </c>
      <c r="K13" s="90">
        <v>38990</v>
      </c>
      <c r="L13" s="105"/>
      <c r="M13" s="90"/>
      <c r="N13" s="180">
        <f>SUM(L13:M13)</f>
        <v>0</v>
      </c>
      <c r="O13" s="208">
        <f t="shared" si="1"/>
        <v>0</v>
      </c>
    </row>
    <row r="14" spans="2:17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66300</v>
      </c>
      <c r="J15" s="91">
        <f t="shared" si="5"/>
        <v>70633</v>
      </c>
      <c r="K15" s="91">
        <f>SUM(K16:K24)</f>
        <v>27747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3000</v>
      </c>
      <c r="J16" s="90">
        <v>3000</v>
      </c>
      <c r="K16" s="90">
        <v>1503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25000</v>
      </c>
      <c r="J17" s="90">
        <v>25000</v>
      </c>
      <c r="K17" s="90">
        <v>4744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4000</v>
      </c>
      <c r="J18" s="90">
        <v>4000</v>
      </c>
      <c r="K18" s="90">
        <v>1738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11000</v>
      </c>
      <c r="J19" s="90">
        <v>11000</v>
      </c>
      <c r="K19" s="90">
        <v>6618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500</v>
      </c>
      <c r="J20" s="90">
        <v>500</v>
      </c>
      <c r="K20" s="90">
        <v>54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13000</v>
      </c>
      <c r="J22" s="90">
        <v>13000</v>
      </c>
      <c r="K22" s="90">
        <v>5977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800</v>
      </c>
      <c r="J23" s="90">
        <v>800</v>
      </c>
      <c r="K23" s="90">
        <v>230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9000</v>
      </c>
      <c r="J24" s="90">
        <v>13333</v>
      </c>
      <c r="K24" s="90">
        <v>6883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30000</v>
      </c>
      <c r="J26" s="89">
        <f t="shared" si="7"/>
        <v>60936</v>
      </c>
      <c r="K26" s="89">
        <f>SUM(K27:K28)</f>
        <v>9893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20000</v>
      </c>
      <c r="J27" s="90">
        <v>30950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10000</v>
      </c>
      <c r="J28" s="90">
        <v>29986</v>
      </c>
      <c r="K28" s="90">
        <v>9893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250</v>
      </c>
      <c r="J30" s="120" t="s">
        <v>250</v>
      </c>
      <c r="K30" s="120" t="s">
        <v>250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1024560</v>
      </c>
      <c r="J31" s="13">
        <f t="shared" si="10"/>
        <v>1059829</v>
      </c>
      <c r="K31" s="13">
        <f t="shared" si="10"/>
        <v>522429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9"/>
  <dimension ref="B1:P94"/>
  <sheetViews>
    <sheetView topLeftCell="G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160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45</v>
      </c>
      <c r="C7" s="6" t="s">
        <v>46</v>
      </c>
      <c r="D7" s="6" t="s">
        <v>33</v>
      </c>
      <c r="E7" s="137" t="s">
        <v>180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1088080</v>
      </c>
      <c r="J8" s="89">
        <f t="shared" si="0"/>
        <v>1088080</v>
      </c>
      <c r="K8" s="89">
        <f>SUM(K9:K10)</f>
        <v>523265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920460</v>
      </c>
      <c r="J9" s="90">
        <v>920460</v>
      </c>
      <c r="K9" s="90">
        <v>444201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167620</v>
      </c>
      <c r="J10" s="90">
        <v>167620</v>
      </c>
      <c r="K10" s="90">
        <v>79064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96930</v>
      </c>
      <c r="J12" s="89">
        <f t="shared" si="3"/>
        <v>96930</v>
      </c>
      <c r="K12" s="89">
        <f>K13</f>
        <v>46692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96930</v>
      </c>
      <c r="J13" s="90">
        <v>96930</v>
      </c>
      <c r="K13" s="90">
        <v>46692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97920</v>
      </c>
      <c r="J15" s="91">
        <f t="shared" si="5"/>
        <v>97920</v>
      </c>
      <c r="K15" s="91">
        <f>SUM(K16:K24)</f>
        <v>21102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3500</v>
      </c>
      <c r="J16" s="90">
        <v>3500</v>
      </c>
      <c r="K16" s="90">
        <v>1357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6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45000</v>
      </c>
      <c r="J17" s="90">
        <v>45000</v>
      </c>
      <c r="K17" s="90">
        <v>2072</v>
      </c>
      <c r="L17" s="105"/>
      <c r="M17" s="90"/>
      <c r="N17" s="180">
        <f t="shared" si="6"/>
        <v>0</v>
      </c>
      <c r="O17" s="208">
        <f t="shared" si="1"/>
        <v>0</v>
      </c>
    </row>
    <row r="18" spans="2:16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3000</v>
      </c>
      <c r="J18" s="90">
        <v>3000</v>
      </c>
      <c r="K18" s="90">
        <v>1406</v>
      </c>
      <c r="L18" s="105"/>
      <c r="M18" s="90"/>
      <c r="N18" s="180">
        <f t="shared" si="6"/>
        <v>0</v>
      </c>
      <c r="O18" s="208">
        <f t="shared" si="1"/>
        <v>0</v>
      </c>
    </row>
    <row r="19" spans="2:16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12000</v>
      </c>
      <c r="J19" s="90">
        <v>12000</v>
      </c>
      <c r="K19" s="90">
        <v>5803</v>
      </c>
      <c r="L19" s="105"/>
      <c r="M19" s="90"/>
      <c r="N19" s="180">
        <f t="shared" si="6"/>
        <v>0</v>
      </c>
      <c r="O19" s="208">
        <f t="shared" si="1"/>
        <v>0</v>
      </c>
    </row>
    <row r="20" spans="2:16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500</v>
      </c>
      <c r="J20" s="90">
        <v>500</v>
      </c>
      <c r="K20" s="90">
        <v>170</v>
      </c>
      <c r="L20" s="105"/>
      <c r="M20" s="90"/>
      <c r="N20" s="180">
        <f t="shared" si="6"/>
        <v>0</v>
      </c>
      <c r="O20" s="208">
        <f t="shared" si="1"/>
        <v>0</v>
      </c>
    </row>
    <row r="21" spans="2:16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6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15000</v>
      </c>
      <c r="J22" s="90">
        <v>15000</v>
      </c>
      <c r="K22" s="90">
        <v>1764</v>
      </c>
      <c r="L22" s="105"/>
      <c r="M22" s="90"/>
      <c r="N22" s="180">
        <f t="shared" si="6"/>
        <v>0</v>
      </c>
      <c r="O22" s="208">
        <f t="shared" si="1"/>
        <v>0</v>
      </c>
    </row>
    <row r="23" spans="2:16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920</v>
      </c>
      <c r="J23" s="90">
        <v>920</v>
      </c>
      <c r="K23" s="90">
        <v>648</v>
      </c>
      <c r="L23" s="105"/>
      <c r="M23" s="90"/>
      <c r="N23" s="180">
        <f t="shared" si="6"/>
        <v>0</v>
      </c>
      <c r="O23" s="208">
        <f t="shared" si="1"/>
        <v>0</v>
      </c>
    </row>
    <row r="24" spans="2:16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18000</v>
      </c>
      <c r="J24" s="90">
        <v>18000</v>
      </c>
      <c r="K24" s="90">
        <v>7882</v>
      </c>
      <c r="L24" s="105"/>
      <c r="M24" s="90"/>
      <c r="N24" s="180">
        <f t="shared" si="6"/>
        <v>0</v>
      </c>
      <c r="O24" s="208">
        <f t="shared" si="1"/>
        <v>0</v>
      </c>
    </row>
    <row r="25" spans="2:16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6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10000</v>
      </c>
      <c r="J26" s="89">
        <f t="shared" si="7"/>
        <v>10000</v>
      </c>
      <c r="K26" s="89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6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10000</v>
      </c>
      <c r="J27" s="90">
        <v>10000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  <c r="P27" s="129"/>
    </row>
    <row r="28" spans="2:16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0</v>
      </c>
      <c r="J28" s="90">
        <v>0</v>
      </c>
      <c r="K28" s="90">
        <v>0</v>
      </c>
      <c r="L28" s="105"/>
      <c r="M28" s="90"/>
      <c r="N28" s="180">
        <f t="shared" si="9"/>
        <v>0</v>
      </c>
      <c r="O28" s="208" t="str">
        <f t="shared" si="1"/>
        <v/>
      </c>
      <c r="P28" s="129"/>
    </row>
    <row r="29" spans="2:16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6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254</v>
      </c>
      <c r="J30" s="120" t="s">
        <v>254</v>
      </c>
      <c r="K30" s="120" t="s">
        <v>275</v>
      </c>
      <c r="L30" s="161"/>
      <c r="M30" s="120"/>
      <c r="N30" s="173"/>
      <c r="O30" s="208"/>
    </row>
    <row r="31" spans="2:16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1292930</v>
      </c>
      <c r="J31" s="13">
        <f t="shared" si="10"/>
        <v>1292930</v>
      </c>
      <c r="K31" s="13">
        <f t="shared" si="10"/>
        <v>591059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6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115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0"/>
  <dimension ref="B1:Q94"/>
  <sheetViews>
    <sheetView topLeftCell="F1" zoomScaleNormal="100" workbookViewId="0">
      <selection activeCell="J28" sqref="J28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156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45</v>
      </c>
      <c r="C7" s="6" t="s">
        <v>46</v>
      </c>
      <c r="D7" s="6" t="s">
        <v>47</v>
      </c>
      <c r="E7" s="137" t="s">
        <v>180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1188840</v>
      </c>
      <c r="J8" s="89">
        <f t="shared" si="0"/>
        <v>1188840</v>
      </c>
      <c r="K8" s="89">
        <f>SUM(K9:K10)</f>
        <v>632042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978320</v>
      </c>
      <c r="J9" s="90">
        <v>978320</v>
      </c>
      <c r="K9" s="90">
        <v>507200</v>
      </c>
      <c r="L9" s="105"/>
      <c r="M9" s="90"/>
      <c r="N9" s="180">
        <f>SUM(L9:M9)</f>
        <v>0</v>
      </c>
      <c r="O9" s="208">
        <f t="shared" si="1"/>
        <v>0</v>
      </c>
      <c r="Q9" s="30"/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210520</v>
      </c>
      <c r="J10" s="90">
        <v>210520</v>
      </c>
      <c r="K10" s="90">
        <v>124842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7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107190</v>
      </c>
      <c r="J12" s="89">
        <f t="shared" si="3"/>
        <v>107190</v>
      </c>
      <c r="K12" s="89">
        <f>K13</f>
        <v>53408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107190</v>
      </c>
      <c r="J13" s="90">
        <v>107190</v>
      </c>
      <c r="K13" s="90">
        <v>53408</v>
      </c>
      <c r="L13" s="105"/>
      <c r="M13" s="90"/>
      <c r="N13" s="180">
        <f>SUM(L13:M13)</f>
        <v>0</v>
      </c>
      <c r="O13" s="208">
        <f t="shared" si="1"/>
        <v>0</v>
      </c>
    </row>
    <row r="14" spans="2:17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152560</v>
      </c>
      <c r="J15" s="91">
        <f t="shared" si="5"/>
        <v>152560</v>
      </c>
      <c r="K15" s="91">
        <f>SUM(K16:K24)</f>
        <v>32632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4000</v>
      </c>
      <c r="J16" s="90">
        <v>4000</v>
      </c>
      <c r="K16" s="90">
        <v>2359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90000</v>
      </c>
      <c r="J17" s="90">
        <v>90000</v>
      </c>
      <c r="K17" s="90">
        <v>4194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7000</v>
      </c>
      <c r="J18" s="90">
        <v>7000</v>
      </c>
      <c r="K18" s="90">
        <v>2804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14000</v>
      </c>
      <c r="J19" s="90">
        <v>14000</v>
      </c>
      <c r="K19" s="90">
        <v>4903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1500</v>
      </c>
      <c r="J20" s="90">
        <v>1500</v>
      </c>
      <c r="K20" s="90">
        <v>820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14000</v>
      </c>
      <c r="J22" s="90">
        <v>14000</v>
      </c>
      <c r="K22" s="90">
        <v>5478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2060</v>
      </c>
      <c r="J23" s="90">
        <v>2060</v>
      </c>
      <c r="K23" s="90">
        <v>1603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20000</v>
      </c>
      <c r="J24" s="90">
        <v>20000</v>
      </c>
      <c r="K24" s="90">
        <v>10471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30000</v>
      </c>
      <c r="J26" s="89">
        <f t="shared" si="7"/>
        <v>55918</v>
      </c>
      <c r="K26" s="89">
        <f>SUM(K27:K28)</f>
        <v>29299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24000</v>
      </c>
      <c r="J27" s="90">
        <v>26457</v>
      </c>
      <c r="K27" s="90">
        <v>23568</v>
      </c>
      <c r="L27" s="105"/>
      <c r="M27" s="90"/>
      <c r="N27" s="180">
        <f t="shared" ref="N27:N28" si="9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6000</v>
      </c>
      <c r="J28" s="90">
        <v>29461</v>
      </c>
      <c r="K28" s="90">
        <v>5731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276</v>
      </c>
      <c r="J30" s="120" t="s">
        <v>276</v>
      </c>
      <c r="K30" s="120" t="s">
        <v>252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1478590</v>
      </c>
      <c r="J31" s="13">
        <f t="shared" si="10"/>
        <v>1504508</v>
      </c>
      <c r="K31" s="13">
        <f t="shared" si="10"/>
        <v>747381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Q92"/>
  <sheetViews>
    <sheetView topLeftCell="B20" zoomScaleNormal="100" workbookViewId="0">
      <selection activeCell="J47" sqref="J47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7" ht="7.5" customHeight="1" thickBot="1" x14ac:dyDescent="0.25"/>
    <row r="2" spans="2:17" s="43" customFormat="1" ht="20.100000000000001" customHeight="1" thickTop="1" thickBot="1" x14ac:dyDescent="0.25">
      <c r="B2" s="218" t="s">
        <v>28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1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4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1.2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29</v>
      </c>
      <c r="C7" s="6" t="s">
        <v>3</v>
      </c>
      <c r="D7" s="6" t="s">
        <v>4</v>
      </c>
      <c r="E7" s="137" t="s">
        <v>162</v>
      </c>
      <c r="F7" s="4"/>
      <c r="G7" s="4"/>
      <c r="H7" s="4"/>
      <c r="I7" s="35"/>
      <c r="J7" s="109"/>
      <c r="K7" s="109"/>
      <c r="L7" s="3"/>
      <c r="M7" s="35"/>
      <c r="N7" s="182"/>
      <c r="O7" s="206"/>
    </row>
    <row r="8" spans="2:17" s="2" customFormat="1" ht="12.95" customHeight="1" x14ac:dyDescent="0.25">
      <c r="B8" s="5"/>
      <c r="C8" s="6"/>
      <c r="D8" s="6"/>
      <c r="E8" s="6"/>
      <c r="F8" s="57">
        <v>600000</v>
      </c>
      <c r="G8" s="68"/>
      <c r="H8" s="143" t="s">
        <v>30</v>
      </c>
      <c r="I8" s="120">
        <f t="shared" ref="I8:J8" si="0">I9+I10+I11</f>
        <v>545000</v>
      </c>
      <c r="J8" s="120">
        <f t="shared" si="0"/>
        <v>545000</v>
      </c>
      <c r="K8" s="120">
        <f t="shared" ref="K8" si="1">K9+K10+K11</f>
        <v>233071</v>
      </c>
      <c r="L8" s="161">
        <f t="shared" ref="L8" si="2">L9+L10+L11</f>
        <v>0</v>
      </c>
      <c r="M8" s="54">
        <f>M9+M10+M11</f>
        <v>0</v>
      </c>
      <c r="N8" s="183">
        <f>N9+N10+N11</f>
        <v>0</v>
      </c>
      <c r="O8" s="207">
        <f t="shared" ref="O8:O50" si="3">IF(J8=0,"",N8/J8*100)</f>
        <v>0</v>
      </c>
    </row>
    <row r="9" spans="2:17" s="2" customFormat="1" ht="12.95" customHeight="1" x14ac:dyDescent="0.2">
      <c r="B9" s="5"/>
      <c r="C9" s="6"/>
      <c r="D9" s="6"/>
      <c r="E9" s="6"/>
      <c r="F9" s="58">
        <v>600000</v>
      </c>
      <c r="G9" s="69"/>
      <c r="H9" s="144" t="s">
        <v>18</v>
      </c>
      <c r="I9" s="87">
        <v>500000</v>
      </c>
      <c r="J9" s="87">
        <v>500000</v>
      </c>
      <c r="K9" s="87">
        <v>211071</v>
      </c>
      <c r="L9" s="104"/>
      <c r="M9" s="51"/>
      <c r="N9" s="184">
        <f t="shared" ref="N9:N11" si="4">SUM(L9:M9)</f>
        <v>0</v>
      </c>
      <c r="O9" s="208">
        <f t="shared" si="3"/>
        <v>0</v>
      </c>
    </row>
    <row r="10" spans="2:17" s="2" customFormat="1" ht="12.95" customHeight="1" x14ac:dyDescent="0.2">
      <c r="B10" s="5"/>
      <c r="C10" s="6"/>
      <c r="D10" s="6"/>
      <c r="E10" s="6"/>
      <c r="F10" s="58">
        <v>600000</v>
      </c>
      <c r="G10" s="69"/>
      <c r="H10" s="144" t="s">
        <v>19</v>
      </c>
      <c r="I10" s="87">
        <v>30000</v>
      </c>
      <c r="J10" s="87">
        <v>30000</v>
      </c>
      <c r="K10" s="87">
        <v>14400</v>
      </c>
      <c r="L10" s="104"/>
      <c r="M10" s="51"/>
      <c r="N10" s="184">
        <f t="shared" si="4"/>
        <v>0</v>
      </c>
      <c r="O10" s="208">
        <f t="shared" si="3"/>
        <v>0</v>
      </c>
    </row>
    <row r="11" spans="2:17" s="2" customFormat="1" ht="12.95" customHeight="1" x14ac:dyDescent="0.2">
      <c r="B11" s="5"/>
      <c r="C11" s="6"/>
      <c r="D11" s="6"/>
      <c r="E11" s="6"/>
      <c r="F11" s="58">
        <v>600000</v>
      </c>
      <c r="G11" s="69"/>
      <c r="H11" s="144" t="s">
        <v>31</v>
      </c>
      <c r="I11" s="87">
        <v>15000</v>
      </c>
      <c r="J11" s="87">
        <v>15000</v>
      </c>
      <c r="K11" s="87">
        <v>7600</v>
      </c>
      <c r="L11" s="104"/>
      <c r="M11" s="51"/>
      <c r="N11" s="184">
        <f t="shared" si="4"/>
        <v>0</v>
      </c>
      <c r="O11" s="208">
        <f t="shared" si="3"/>
        <v>0</v>
      </c>
    </row>
    <row r="12" spans="2:17" s="2" customFormat="1" ht="8.1" customHeight="1" x14ac:dyDescent="0.25">
      <c r="B12" s="5"/>
      <c r="C12" s="6"/>
      <c r="D12" s="6"/>
      <c r="E12" s="6"/>
      <c r="F12" s="57"/>
      <c r="G12" s="69"/>
      <c r="H12" s="109"/>
      <c r="I12" s="89"/>
      <c r="J12" s="89"/>
      <c r="K12" s="89"/>
      <c r="L12" s="159"/>
      <c r="M12" s="55"/>
      <c r="N12" s="185"/>
      <c r="O12" s="208" t="str">
        <f t="shared" si="3"/>
        <v/>
      </c>
    </row>
    <row r="13" spans="2:17" s="1" customFormat="1" ht="12.95" customHeight="1" x14ac:dyDescent="0.25">
      <c r="B13" s="11"/>
      <c r="C13" s="7"/>
      <c r="D13" s="7"/>
      <c r="E13" s="7"/>
      <c r="F13" s="57">
        <v>611000</v>
      </c>
      <c r="G13" s="68"/>
      <c r="H13" s="19" t="s">
        <v>58</v>
      </c>
      <c r="I13" s="89">
        <f t="shared" ref="I13:J13" si="5">SUM(I14:I17)</f>
        <v>323770</v>
      </c>
      <c r="J13" s="89">
        <f t="shared" si="5"/>
        <v>323770</v>
      </c>
      <c r="K13" s="89">
        <f t="shared" ref="K13" si="6">SUM(K14:K17)</f>
        <v>145066</v>
      </c>
      <c r="L13" s="159">
        <f t="shared" ref="L13" si="7">SUM(L14:L17)</f>
        <v>0</v>
      </c>
      <c r="M13" s="49">
        <f>SUM(M14:M17)</f>
        <v>0</v>
      </c>
      <c r="N13" s="186">
        <f>SUM(N14:N17)</f>
        <v>0</v>
      </c>
      <c r="O13" s="207">
        <f t="shared" si="3"/>
        <v>0</v>
      </c>
    </row>
    <row r="14" spans="2:17" ht="12.95" customHeight="1" x14ac:dyDescent="0.2">
      <c r="B14" s="9"/>
      <c r="C14" s="10"/>
      <c r="D14" s="10"/>
      <c r="E14" s="10"/>
      <c r="F14" s="58">
        <v>611100</v>
      </c>
      <c r="G14" s="69"/>
      <c r="H14" s="18" t="s">
        <v>70</v>
      </c>
      <c r="I14" s="87">
        <v>243410</v>
      </c>
      <c r="J14" s="87">
        <v>243410</v>
      </c>
      <c r="K14" s="87">
        <v>121975</v>
      </c>
      <c r="L14" s="104"/>
      <c r="M14" s="48"/>
      <c r="N14" s="184">
        <f t="shared" ref="N14:N16" si="8">SUM(L14:M14)</f>
        <v>0</v>
      </c>
      <c r="O14" s="208">
        <f t="shared" si="3"/>
        <v>0</v>
      </c>
    </row>
    <row r="15" spans="2:17" ht="12.95" customHeight="1" x14ac:dyDescent="0.2">
      <c r="B15" s="9"/>
      <c r="C15" s="10"/>
      <c r="D15" s="10"/>
      <c r="E15" s="10"/>
      <c r="F15" s="58">
        <v>611200</v>
      </c>
      <c r="G15" s="69"/>
      <c r="H15" s="18" t="s">
        <v>71</v>
      </c>
      <c r="I15" s="87">
        <v>35000</v>
      </c>
      <c r="J15" s="87">
        <v>35000</v>
      </c>
      <c r="K15" s="87">
        <v>19065</v>
      </c>
      <c r="L15" s="104"/>
      <c r="M15" s="48"/>
      <c r="N15" s="184">
        <f t="shared" si="8"/>
        <v>0</v>
      </c>
      <c r="O15" s="208">
        <f t="shared" si="3"/>
        <v>0</v>
      </c>
    </row>
    <row r="16" spans="2:17" ht="12.95" customHeight="1" x14ac:dyDescent="0.2">
      <c r="B16" s="9"/>
      <c r="C16" s="10"/>
      <c r="D16" s="10"/>
      <c r="E16" s="10"/>
      <c r="F16" s="58">
        <v>611200</v>
      </c>
      <c r="G16" s="69" t="s">
        <v>92</v>
      </c>
      <c r="H16" s="145" t="s">
        <v>258</v>
      </c>
      <c r="I16" s="87">
        <v>45360</v>
      </c>
      <c r="J16" s="87">
        <v>45360</v>
      </c>
      <c r="K16" s="87">
        <v>4026</v>
      </c>
      <c r="L16" s="104"/>
      <c r="M16" s="48"/>
      <c r="N16" s="184">
        <f t="shared" si="8"/>
        <v>0</v>
      </c>
      <c r="O16" s="208">
        <f t="shared" si="3"/>
        <v>0</v>
      </c>
      <c r="Q16" s="29"/>
    </row>
    <row r="17" spans="2:15" ht="8.1" customHeight="1" x14ac:dyDescent="0.25">
      <c r="B17" s="9"/>
      <c r="C17" s="10"/>
      <c r="D17" s="10"/>
      <c r="E17" s="10"/>
      <c r="F17" s="58"/>
      <c r="G17" s="69"/>
      <c r="H17" s="18"/>
      <c r="I17" s="89"/>
      <c r="J17" s="89"/>
      <c r="K17" s="89"/>
      <c r="L17" s="159"/>
      <c r="M17" s="49"/>
      <c r="N17" s="186"/>
      <c r="O17" s="208" t="str">
        <f t="shared" si="3"/>
        <v/>
      </c>
    </row>
    <row r="18" spans="2:15" s="1" customFormat="1" ht="12.95" customHeight="1" x14ac:dyDescent="0.25">
      <c r="B18" s="11"/>
      <c r="C18" s="7"/>
      <c r="D18" s="7"/>
      <c r="E18" s="7"/>
      <c r="F18" s="57">
        <v>612000</v>
      </c>
      <c r="G18" s="69"/>
      <c r="H18" s="19" t="s">
        <v>57</v>
      </c>
      <c r="I18" s="89">
        <f t="shared" ref="I18:J18" si="9">I19+I20</f>
        <v>25810</v>
      </c>
      <c r="J18" s="89">
        <f t="shared" si="9"/>
        <v>25810</v>
      </c>
      <c r="K18" s="89">
        <f t="shared" ref="K18" si="10">K19+K20</f>
        <v>12807</v>
      </c>
      <c r="L18" s="159">
        <f t="shared" ref="L18" si="11">L19+L20</f>
        <v>0</v>
      </c>
      <c r="M18" s="49">
        <f>M19+M20</f>
        <v>0</v>
      </c>
      <c r="N18" s="186">
        <f>N19+N20</f>
        <v>0</v>
      </c>
      <c r="O18" s="207">
        <f t="shared" si="3"/>
        <v>0</v>
      </c>
    </row>
    <row r="19" spans="2:15" ht="12.95" customHeight="1" x14ac:dyDescent="0.2">
      <c r="B19" s="9"/>
      <c r="C19" s="10"/>
      <c r="D19" s="10"/>
      <c r="E19" s="10"/>
      <c r="F19" s="58">
        <v>612100</v>
      </c>
      <c r="G19" s="69"/>
      <c r="H19" s="146" t="s">
        <v>5</v>
      </c>
      <c r="I19" s="87">
        <v>25810</v>
      </c>
      <c r="J19" s="87">
        <v>25810</v>
      </c>
      <c r="K19" s="87">
        <v>12807</v>
      </c>
      <c r="L19" s="104"/>
      <c r="M19" s="48"/>
      <c r="N19" s="184">
        <f>SUM(L19:M19)</f>
        <v>0</v>
      </c>
      <c r="O19" s="208">
        <f t="shared" si="3"/>
        <v>0</v>
      </c>
    </row>
    <row r="20" spans="2:15" ht="8.1" customHeight="1" x14ac:dyDescent="0.2">
      <c r="B20" s="9"/>
      <c r="C20" s="10"/>
      <c r="D20" s="10"/>
      <c r="E20" s="10"/>
      <c r="F20" s="58"/>
      <c r="G20" s="69"/>
      <c r="H20" s="18"/>
      <c r="I20" s="87"/>
      <c r="J20" s="87"/>
      <c r="K20" s="87"/>
      <c r="L20" s="104"/>
      <c r="M20" s="51"/>
      <c r="N20" s="184"/>
      <c r="O20" s="208" t="str">
        <f t="shared" si="3"/>
        <v/>
      </c>
    </row>
    <row r="21" spans="2:15" s="1" customFormat="1" ht="12.95" customHeight="1" x14ac:dyDescent="0.25">
      <c r="B21" s="11"/>
      <c r="C21" s="7"/>
      <c r="D21" s="7"/>
      <c r="E21" s="7"/>
      <c r="F21" s="57">
        <v>613000</v>
      </c>
      <c r="G21" s="69"/>
      <c r="H21" s="19" t="s">
        <v>59</v>
      </c>
      <c r="I21" s="89">
        <f t="shared" ref="I21:J21" si="12">SUM(I22:I32)</f>
        <v>342000</v>
      </c>
      <c r="J21" s="89">
        <f t="shared" si="12"/>
        <v>342000</v>
      </c>
      <c r="K21" s="89">
        <f t="shared" ref="K21" si="13">SUM(K22:K32)</f>
        <v>164647</v>
      </c>
      <c r="L21" s="159">
        <f t="shared" ref="L21" si="14">SUM(L22:L32)</f>
        <v>0</v>
      </c>
      <c r="M21" s="52">
        <f t="shared" ref="M21:N21" si="15">SUM(M22:M32)</f>
        <v>0</v>
      </c>
      <c r="N21" s="185">
        <f t="shared" si="15"/>
        <v>0</v>
      </c>
      <c r="O21" s="207">
        <f t="shared" si="3"/>
        <v>0</v>
      </c>
    </row>
    <row r="22" spans="2:15" ht="12.95" customHeight="1" x14ac:dyDescent="0.2">
      <c r="B22" s="9"/>
      <c r="C22" s="10"/>
      <c r="D22" s="10"/>
      <c r="E22" s="10"/>
      <c r="F22" s="58">
        <v>613100</v>
      </c>
      <c r="G22" s="69"/>
      <c r="H22" s="18" t="s">
        <v>6</v>
      </c>
      <c r="I22" s="87">
        <v>9500</v>
      </c>
      <c r="J22" s="87">
        <v>9500</v>
      </c>
      <c r="K22" s="87">
        <v>3009</v>
      </c>
      <c r="L22" s="104"/>
      <c r="M22" s="51"/>
      <c r="N22" s="184">
        <f t="shared" ref="N22:N32" si="16">SUM(L22:M22)</f>
        <v>0</v>
      </c>
      <c r="O22" s="208">
        <f t="shared" si="3"/>
        <v>0</v>
      </c>
    </row>
    <row r="23" spans="2:15" ht="12.95" customHeight="1" x14ac:dyDescent="0.2">
      <c r="B23" s="9"/>
      <c r="C23" s="10"/>
      <c r="D23" s="10"/>
      <c r="E23" s="10"/>
      <c r="F23" s="58">
        <v>613200</v>
      </c>
      <c r="G23" s="69"/>
      <c r="H23" s="18" t="s">
        <v>7</v>
      </c>
      <c r="I23" s="87">
        <v>0</v>
      </c>
      <c r="J23" s="87">
        <v>0</v>
      </c>
      <c r="K23" s="87">
        <v>0</v>
      </c>
      <c r="L23" s="104"/>
      <c r="M23" s="51"/>
      <c r="N23" s="184">
        <f t="shared" si="16"/>
        <v>0</v>
      </c>
      <c r="O23" s="208" t="str">
        <f t="shared" si="3"/>
        <v/>
      </c>
    </row>
    <row r="24" spans="2:15" ht="12.95" customHeight="1" x14ac:dyDescent="0.2">
      <c r="B24" s="9"/>
      <c r="C24" s="10"/>
      <c r="D24" s="10"/>
      <c r="E24" s="10"/>
      <c r="F24" s="58">
        <v>613300</v>
      </c>
      <c r="G24" s="69"/>
      <c r="H24" s="18" t="s">
        <v>72</v>
      </c>
      <c r="I24" s="87">
        <v>7500</v>
      </c>
      <c r="J24" s="87">
        <v>7500</v>
      </c>
      <c r="K24" s="87">
        <v>3485</v>
      </c>
      <c r="L24" s="104"/>
      <c r="M24" s="51"/>
      <c r="N24" s="184">
        <f t="shared" si="16"/>
        <v>0</v>
      </c>
      <c r="O24" s="208">
        <f t="shared" si="3"/>
        <v>0</v>
      </c>
    </row>
    <row r="25" spans="2:15" ht="12.95" customHeight="1" x14ac:dyDescent="0.2">
      <c r="B25" s="9"/>
      <c r="C25" s="10"/>
      <c r="D25" s="10"/>
      <c r="E25" s="10"/>
      <c r="F25" s="58">
        <v>613400</v>
      </c>
      <c r="G25" s="69"/>
      <c r="H25" s="18" t="s">
        <v>60</v>
      </c>
      <c r="I25" s="87">
        <v>1500</v>
      </c>
      <c r="J25" s="87">
        <v>1500</v>
      </c>
      <c r="K25" s="87">
        <v>0</v>
      </c>
      <c r="L25" s="104"/>
      <c r="M25" s="51"/>
      <c r="N25" s="184">
        <f t="shared" si="16"/>
        <v>0</v>
      </c>
      <c r="O25" s="208">
        <f t="shared" si="3"/>
        <v>0</v>
      </c>
    </row>
    <row r="26" spans="2:15" ht="12.95" customHeight="1" x14ac:dyDescent="0.2">
      <c r="B26" s="9"/>
      <c r="C26" s="10"/>
      <c r="D26" s="10"/>
      <c r="E26" s="10"/>
      <c r="F26" s="58">
        <v>613500</v>
      </c>
      <c r="G26" s="69"/>
      <c r="H26" s="18" t="s">
        <v>8</v>
      </c>
      <c r="I26" s="90">
        <v>2000</v>
      </c>
      <c r="J26" s="90">
        <v>2000</v>
      </c>
      <c r="K26" s="90">
        <v>91</v>
      </c>
      <c r="L26" s="105"/>
      <c r="M26" s="53"/>
      <c r="N26" s="184">
        <f t="shared" si="16"/>
        <v>0</v>
      </c>
      <c r="O26" s="208">
        <f t="shared" si="3"/>
        <v>0</v>
      </c>
    </row>
    <row r="27" spans="2:15" ht="12.95" customHeight="1" x14ac:dyDescent="0.2">
      <c r="B27" s="9"/>
      <c r="C27" s="10"/>
      <c r="D27" s="10"/>
      <c r="E27" s="10"/>
      <c r="F27" s="58">
        <v>613600</v>
      </c>
      <c r="G27" s="69"/>
      <c r="H27" s="18" t="s">
        <v>73</v>
      </c>
      <c r="I27" s="87">
        <v>1600</v>
      </c>
      <c r="J27" s="87">
        <v>1600</v>
      </c>
      <c r="K27" s="87">
        <v>0</v>
      </c>
      <c r="L27" s="104"/>
      <c r="M27" s="51"/>
      <c r="N27" s="184">
        <f t="shared" si="16"/>
        <v>0</v>
      </c>
      <c r="O27" s="208">
        <f t="shared" si="3"/>
        <v>0</v>
      </c>
    </row>
    <row r="28" spans="2:15" ht="12.95" customHeight="1" x14ac:dyDescent="0.2">
      <c r="B28" s="9"/>
      <c r="C28" s="10"/>
      <c r="D28" s="10"/>
      <c r="E28" s="10"/>
      <c r="F28" s="58">
        <v>613700</v>
      </c>
      <c r="G28" s="69"/>
      <c r="H28" s="18" t="s">
        <v>9</v>
      </c>
      <c r="I28" s="87">
        <v>6000</v>
      </c>
      <c r="J28" s="87">
        <v>6000</v>
      </c>
      <c r="K28" s="87">
        <v>708</v>
      </c>
      <c r="L28" s="104"/>
      <c r="M28" s="51"/>
      <c r="N28" s="184">
        <f t="shared" si="16"/>
        <v>0</v>
      </c>
      <c r="O28" s="208">
        <f t="shared" si="3"/>
        <v>0</v>
      </c>
    </row>
    <row r="29" spans="2:15" ht="12.95" customHeight="1" x14ac:dyDescent="0.2">
      <c r="B29" s="9"/>
      <c r="C29" s="10"/>
      <c r="D29" s="10"/>
      <c r="E29" s="10"/>
      <c r="F29" s="58">
        <v>613800</v>
      </c>
      <c r="G29" s="69"/>
      <c r="H29" s="18" t="s">
        <v>61</v>
      </c>
      <c r="I29" s="87">
        <v>700</v>
      </c>
      <c r="J29" s="87">
        <v>700</v>
      </c>
      <c r="K29" s="87">
        <v>0</v>
      </c>
      <c r="L29" s="104"/>
      <c r="M29" s="51"/>
      <c r="N29" s="184">
        <f t="shared" si="16"/>
        <v>0</v>
      </c>
      <c r="O29" s="208">
        <f t="shared" si="3"/>
        <v>0</v>
      </c>
    </row>
    <row r="30" spans="2:15" ht="12.95" customHeight="1" x14ac:dyDescent="0.2">
      <c r="B30" s="9"/>
      <c r="C30" s="10"/>
      <c r="D30" s="10"/>
      <c r="E30" s="10"/>
      <c r="F30" s="58">
        <v>613900</v>
      </c>
      <c r="G30" s="69"/>
      <c r="H30" s="18" t="s">
        <v>62</v>
      </c>
      <c r="I30" s="87">
        <v>180000</v>
      </c>
      <c r="J30" s="87">
        <v>180000</v>
      </c>
      <c r="K30" s="87">
        <v>135103</v>
      </c>
      <c r="L30" s="104"/>
      <c r="M30" s="51"/>
      <c r="N30" s="184">
        <f t="shared" si="16"/>
        <v>0</v>
      </c>
      <c r="O30" s="208">
        <f t="shared" si="3"/>
        <v>0</v>
      </c>
    </row>
    <row r="31" spans="2:15" ht="12.95" customHeight="1" x14ac:dyDescent="0.2">
      <c r="B31" s="9"/>
      <c r="C31" s="10"/>
      <c r="D31" s="10"/>
      <c r="E31" s="10"/>
      <c r="F31" s="58">
        <v>613900</v>
      </c>
      <c r="G31" s="69" t="s">
        <v>92</v>
      </c>
      <c r="H31" s="145" t="s">
        <v>259</v>
      </c>
      <c r="I31" s="87">
        <v>43200</v>
      </c>
      <c r="J31" s="87">
        <v>43200</v>
      </c>
      <c r="K31" s="87">
        <v>4251</v>
      </c>
      <c r="L31" s="104"/>
      <c r="M31" s="51"/>
      <c r="N31" s="184">
        <f t="shared" ref="N31" si="17">SUM(L31:M31)</f>
        <v>0</v>
      </c>
      <c r="O31" s="208">
        <f t="shared" si="3"/>
        <v>0</v>
      </c>
    </row>
    <row r="32" spans="2:15" ht="12.95" customHeight="1" x14ac:dyDescent="0.2">
      <c r="B32" s="9"/>
      <c r="C32" s="10"/>
      <c r="D32" s="10"/>
      <c r="E32" s="10"/>
      <c r="F32" s="58">
        <v>613900</v>
      </c>
      <c r="G32" s="69" t="s">
        <v>194</v>
      </c>
      <c r="H32" s="145" t="s">
        <v>193</v>
      </c>
      <c r="I32" s="87">
        <v>90000</v>
      </c>
      <c r="J32" s="87">
        <v>90000</v>
      </c>
      <c r="K32" s="87">
        <v>18000</v>
      </c>
      <c r="L32" s="104"/>
      <c r="M32" s="51"/>
      <c r="N32" s="184">
        <f t="shared" si="16"/>
        <v>0</v>
      </c>
      <c r="O32" s="208">
        <f t="shared" si="3"/>
        <v>0</v>
      </c>
    </row>
    <row r="33" spans="2:15" ht="8.1" customHeight="1" x14ac:dyDescent="0.2">
      <c r="B33" s="9"/>
      <c r="C33" s="10"/>
      <c r="D33" s="10"/>
      <c r="E33" s="10"/>
      <c r="F33" s="58"/>
      <c r="G33" s="69"/>
      <c r="H33" s="18"/>
      <c r="I33" s="87"/>
      <c r="J33" s="87"/>
      <c r="K33" s="87"/>
      <c r="L33" s="104"/>
      <c r="M33" s="51"/>
      <c r="N33" s="184"/>
      <c r="O33" s="208" t="str">
        <f t="shared" si="3"/>
        <v/>
      </c>
    </row>
    <row r="34" spans="2:15" s="1" customFormat="1" ht="12.95" customHeight="1" x14ac:dyDescent="0.25">
      <c r="B34" s="11"/>
      <c r="C34" s="7"/>
      <c r="D34" s="7"/>
      <c r="E34" s="7"/>
      <c r="F34" s="57">
        <v>614000</v>
      </c>
      <c r="G34" s="69"/>
      <c r="H34" s="19" t="s">
        <v>74</v>
      </c>
      <c r="I34" s="89">
        <f t="shared" ref="I34:J34" si="18">SUM(I35:I40)</f>
        <v>675000</v>
      </c>
      <c r="J34" s="89">
        <f t="shared" si="18"/>
        <v>675000</v>
      </c>
      <c r="K34" s="89">
        <f>SUM(K35:K40)</f>
        <v>132090</v>
      </c>
      <c r="L34" s="159">
        <f>SUM(L35:L40)</f>
        <v>0</v>
      </c>
      <c r="M34" s="55">
        <f>SUM(M35:M40)</f>
        <v>0</v>
      </c>
      <c r="N34" s="185">
        <f>SUM(N35:N40)</f>
        <v>0</v>
      </c>
      <c r="O34" s="207">
        <f t="shared" si="3"/>
        <v>0</v>
      </c>
    </row>
    <row r="35" spans="2:15" s="32" customFormat="1" ht="12.95" customHeight="1" x14ac:dyDescent="0.2">
      <c r="B35" s="33"/>
      <c r="C35" s="12"/>
      <c r="D35" s="12"/>
      <c r="E35" s="12"/>
      <c r="F35" s="58">
        <v>614100</v>
      </c>
      <c r="G35" s="69" t="s">
        <v>93</v>
      </c>
      <c r="H35" s="146" t="s">
        <v>81</v>
      </c>
      <c r="I35" s="90">
        <v>300000</v>
      </c>
      <c r="J35" s="90">
        <v>300000</v>
      </c>
      <c r="K35" s="90">
        <v>0</v>
      </c>
      <c r="L35" s="105"/>
      <c r="M35" s="85"/>
      <c r="N35" s="184">
        <f t="shared" ref="N35:N39" si="19">SUM(L35:M35)</f>
        <v>0</v>
      </c>
      <c r="O35" s="208">
        <f t="shared" si="3"/>
        <v>0</v>
      </c>
    </row>
    <row r="36" spans="2:15" ht="12.95" customHeight="1" x14ac:dyDescent="0.2">
      <c r="B36" s="9"/>
      <c r="C36" s="10"/>
      <c r="D36" s="10"/>
      <c r="E36" s="10"/>
      <c r="F36" s="58">
        <v>614300</v>
      </c>
      <c r="G36" s="69" t="s">
        <v>94</v>
      </c>
      <c r="H36" s="155" t="s">
        <v>205</v>
      </c>
      <c r="I36" s="90">
        <v>80000</v>
      </c>
      <c r="J36" s="90">
        <v>80000</v>
      </c>
      <c r="K36" s="90">
        <v>0</v>
      </c>
      <c r="L36" s="105"/>
      <c r="M36" s="85"/>
      <c r="N36" s="184">
        <f t="shared" si="19"/>
        <v>0</v>
      </c>
      <c r="O36" s="208">
        <f t="shared" si="3"/>
        <v>0</v>
      </c>
    </row>
    <row r="37" spans="2:15" ht="12.95" customHeight="1" x14ac:dyDescent="0.2">
      <c r="B37" s="9"/>
      <c r="C37" s="10"/>
      <c r="D37" s="10"/>
      <c r="E37" s="10"/>
      <c r="F37" s="58">
        <v>614300</v>
      </c>
      <c r="G37" s="69" t="s">
        <v>95</v>
      </c>
      <c r="H37" s="18" t="s">
        <v>78</v>
      </c>
      <c r="I37" s="90">
        <v>35000</v>
      </c>
      <c r="J37" s="90">
        <v>35000</v>
      </c>
      <c r="K37" s="90">
        <v>14588</v>
      </c>
      <c r="L37" s="105"/>
      <c r="M37" s="85"/>
      <c r="N37" s="184">
        <f t="shared" si="19"/>
        <v>0</v>
      </c>
      <c r="O37" s="208">
        <f t="shared" si="3"/>
        <v>0</v>
      </c>
    </row>
    <row r="38" spans="2:15" ht="12.95" customHeight="1" x14ac:dyDescent="0.2">
      <c r="B38" s="9"/>
      <c r="C38" s="10"/>
      <c r="D38" s="10"/>
      <c r="E38" s="10"/>
      <c r="F38" s="58">
        <v>614300</v>
      </c>
      <c r="G38" s="69" t="s">
        <v>96</v>
      </c>
      <c r="H38" s="18" t="s">
        <v>80</v>
      </c>
      <c r="I38" s="90">
        <v>40000</v>
      </c>
      <c r="J38" s="90">
        <v>40000</v>
      </c>
      <c r="K38" s="90">
        <v>20002</v>
      </c>
      <c r="L38" s="105"/>
      <c r="M38" s="85"/>
      <c r="N38" s="184">
        <f t="shared" si="19"/>
        <v>0</v>
      </c>
      <c r="O38" s="208">
        <f t="shared" si="3"/>
        <v>0</v>
      </c>
    </row>
    <row r="39" spans="2:15" ht="12.95" customHeight="1" x14ac:dyDescent="0.2">
      <c r="B39" s="9"/>
      <c r="C39" s="10"/>
      <c r="D39" s="10"/>
      <c r="E39" s="10"/>
      <c r="F39" s="58">
        <v>614300</v>
      </c>
      <c r="G39" s="69" t="s">
        <v>197</v>
      </c>
      <c r="H39" s="145" t="s">
        <v>204</v>
      </c>
      <c r="I39" s="90">
        <v>150000</v>
      </c>
      <c r="J39" s="90">
        <v>150000</v>
      </c>
      <c r="K39" s="90">
        <v>62500</v>
      </c>
      <c r="L39" s="105"/>
      <c r="M39" s="85"/>
      <c r="N39" s="184">
        <f t="shared" si="19"/>
        <v>0</v>
      </c>
      <c r="O39" s="208">
        <f t="shared" si="3"/>
        <v>0</v>
      </c>
    </row>
    <row r="40" spans="2:15" ht="12.95" customHeight="1" x14ac:dyDescent="0.2">
      <c r="B40" s="9"/>
      <c r="C40" s="10"/>
      <c r="D40" s="10"/>
      <c r="E40" s="10"/>
      <c r="F40" s="58">
        <v>614300</v>
      </c>
      <c r="G40" s="69" t="s">
        <v>234</v>
      </c>
      <c r="H40" s="145" t="s">
        <v>232</v>
      </c>
      <c r="I40" s="90">
        <v>70000</v>
      </c>
      <c r="J40" s="90">
        <v>70000</v>
      </c>
      <c r="K40" s="90">
        <v>35000</v>
      </c>
      <c r="L40" s="105"/>
      <c r="M40" s="85"/>
      <c r="N40" s="184">
        <f t="shared" ref="N40" si="20">SUM(L40:M40)</f>
        <v>0</v>
      </c>
      <c r="O40" s="208">
        <f t="shared" si="3"/>
        <v>0</v>
      </c>
    </row>
    <row r="41" spans="2:15" ht="8.1" customHeight="1" x14ac:dyDescent="0.2">
      <c r="B41" s="9"/>
      <c r="C41" s="10"/>
      <c r="D41" s="10"/>
      <c r="E41" s="10"/>
      <c r="F41" s="58"/>
      <c r="G41" s="69"/>
      <c r="H41" s="18"/>
      <c r="I41" s="90"/>
      <c r="J41" s="90"/>
      <c r="K41" s="90"/>
      <c r="L41" s="105"/>
      <c r="M41" s="53"/>
      <c r="N41" s="184"/>
      <c r="O41" s="208" t="str">
        <f t="shared" si="3"/>
        <v/>
      </c>
    </row>
    <row r="42" spans="2:15" ht="12.95" customHeight="1" x14ac:dyDescent="0.25">
      <c r="B42" s="9"/>
      <c r="C42" s="10"/>
      <c r="D42" s="10"/>
      <c r="E42" s="10"/>
      <c r="F42" s="57">
        <v>615000</v>
      </c>
      <c r="G42" s="69"/>
      <c r="H42" s="19" t="s">
        <v>11</v>
      </c>
      <c r="I42" s="89">
        <f t="shared" ref="I42:K42" si="21">I43</f>
        <v>200000</v>
      </c>
      <c r="J42" s="89">
        <f t="shared" si="21"/>
        <v>200000</v>
      </c>
      <c r="K42" s="89">
        <f t="shared" si="21"/>
        <v>0</v>
      </c>
      <c r="L42" s="159">
        <f t="shared" ref="L42" si="22">L43</f>
        <v>0</v>
      </c>
      <c r="M42" s="55">
        <f>M43</f>
        <v>0</v>
      </c>
      <c r="N42" s="185">
        <f>N43</f>
        <v>0</v>
      </c>
      <c r="O42" s="207">
        <f t="shared" si="3"/>
        <v>0</v>
      </c>
    </row>
    <row r="43" spans="2:15" ht="12.95" customHeight="1" x14ac:dyDescent="0.2">
      <c r="B43" s="9"/>
      <c r="C43" s="10"/>
      <c r="D43" s="10"/>
      <c r="E43" s="10"/>
      <c r="F43" s="58">
        <v>615100</v>
      </c>
      <c r="G43" s="69"/>
      <c r="H43" s="146" t="s">
        <v>218</v>
      </c>
      <c r="I43" s="90">
        <v>200000</v>
      </c>
      <c r="J43" s="90">
        <v>200000</v>
      </c>
      <c r="K43" s="90">
        <v>0</v>
      </c>
      <c r="L43" s="105"/>
      <c r="M43" s="53"/>
      <c r="N43" s="184">
        <f>SUM(L43:M43)</f>
        <v>0</v>
      </c>
      <c r="O43" s="208">
        <f t="shared" si="3"/>
        <v>0</v>
      </c>
    </row>
    <row r="44" spans="2:15" ht="8.1" customHeight="1" x14ac:dyDescent="0.2">
      <c r="B44" s="9"/>
      <c r="C44" s="10"/>
      <c r="D44" s="10"/>
      <c r="E44" s="10"/>
      <c r="F44" s="58"/>
      <c r="G44" s="69"/>
      <c r="H44" s="18"/>
      <c r="I44" s="87"/>
      <c r="J44" s="87"/>
      <c r="K44" s="87"/>
      <c r="L44" s="104"/>
      <c r="M44" s="51"/>
      <c r="N44" s="184"/>
      <c r="O44" s="208" t="str">
        <f t="shared" si="3"/>
        <v/>
      </c>
    </row>
    <row r="45" spans="2:15" ht="12.95" customHeight="1" x14ac:dyDescent="0.25">
      <c r="B45" s="11"/>
      <c r="C45" s="7"/>
      <c r="D45" s="7"/>
      <c r="E45" s="7"/>
      <c r="F45" s="57">
        <v>821000</v>
      </c>
      <c r="G45" s="69"/>
      <c r="H45" s="19" t="s">
        <v>12</v>
      </c>
      <c r="I45" s="89">
        <f>SUM(I46:I49)</f>
        <v>1800000</v>
      </c>
      <c r="J45" s="89">
        <f>SUM(J46:J49)</f>
        <v>1236813</v>
      </c>
      <c r="K45" s="89">
        <f t="shared" ref="K45" si="23">SUM(K46:K49)</f>
        <v>0</v>
      </c>
      <c r="L45" s="159">
        <f t="shared" ref="L45:N45" si="24">SUM(L46:L49)</f>
        <v>0</v>
      </c>
      <c r="M45" s="13">
        <f t="shared" si="24"/>
        <v>0</v>
      </c>
      <c r="N45" s="174">
        <f t="shared" si="24"/>
        <v>0</v>
      </c>
      <c r="O45" s="207">
        <f t="shared" si="3"/>
        <v>0</v>
      </c>
    </row>
    <row r="46" spans="2:15" ht="12.95" customHeight="1" x14ac:dyDescent="0.2">
      <c r="B46" s="9"/>
      <c r="C46" s="10"/>
      <c r="D46" s="10"/>
      <c r="E46" s="10"/>
      <c r="F46" s="58">
        <v>821100</v>
      </c>
      <c r="G46" s="69"/>
      <c r="H46" s="145" t="s">
        <v>236</v>
      </c>
      <c r="I46" s="87">
        <v>100000</v>
      </c>
      <c r="J46" s="87">
        <v>100000</v>
      </c>
      <c r="K46" s="87">
        <v>0</v>
      </c>
      <c r="L46" s="104"/>
      <c r="M46" s="22"/>
      <c r="N46" s="184">
        <f t="shared" ref="N46" si="25">SUM(L46:M46)</f>
        <v>0</v>
      </c>
      <c r="O46" s="208">
        <f t="shared" si="3"/>
        <v>0</v>
      </c>
    </row>
    <row r="47" spans="2:15" ht="12.95" customHeight="1" x14ac:dyDescent="0.2">
      <c r="B47" s="9"/>
      <c r="C47" s="10"/>
      <c r="D47" s="10"/>
      <c r="E47" s="10"/>
      <c r="F47" s="58">
        <v>821200</v>
      </c>
      <c r="G47" s="69"/>
      <c r="H47" s="18" t="s">
        <v>13</v>
      </c>
      <c r="I47" s="87">
        <v>1600000</v>
      </c>
      <c r="J47" s="87">
        <v>1036813</v>
      </c>
      <c r="K47" s="87">
        <v>0</v>
      </c>
      <c r="L47" s="104"/>
      <c r="M47" s="22"/>
      <c r="N47" s="184">
        <f t="shared" ref="N47:N49" si="26">SUM(L47:M47)</f>
        <v>0</v>
      </c>
      <c r="O47" s="208">
        <f t="shared" si="3"/>
        <v>0</v>
      </c>
    </row>
    <row r="48" spans="2:15" ht="12.95" customHeight="1" x14ac:dyDescent="0.2">
      <c r="B48" s="9"/>
      <c r="C48" s="10"/>
      <c r="D48" s="10"/>
      <c r="E48" s="10"/>
      <c r="F48" s="58">
        <v>821300</v>
      </c>
      <c r="G48" s="69"/>
      <c r="H48" s="18" t="s">
        <v>14</v>
      </c>
      <c r="I48" s="90">
        <v>50000</v>
      </c>
      <c r="J48" s="90">
        <v>50000</v>
      </c>
      <c r="K48" s="90">
        <v>0</v>
      </c>
      <c r="L48" s="105"/>
      <c r="M48" s="23"/>
      <c r="N48" s="184">
        <f t="shared" si="26"/>
        <v>0</v>
      </c>
      <c r="O48" s="208">
        <f t="shared" si="3"/>
        <v>0</v>
      </c>
    </row>
    <row r="49" spans="2:17" ht="12.95" customHeight="1" x14ac:dyDescent="0.2">
      <c r="B49" s="9"/>
      <c r="C49" s="10"/>
      <c r="D49" s="10"/>
      <c r="E49" s="10"/>
      <c r="F49" s="58">
        <v>821500</v>
      </c>
      <c r="G49" s="69"/>
      <c r="H49" s="18" t="s">
        <v>85</v>
      </c>
      <c r="I49" s="87">
        <v>50000</v>
      </c>
      <c r="J49" s="87">
        <v>50000</v>
      </c>
      <c r="K49" s="87">
        <v>0</v>
      </c>
      <c r="L49" s="104"/>
      <c r="M49" s="213"/>
      <c r="N49" s="184">
        <f t="shared" si="26"/>
        <v>0</v>
      </c>
      <c r="O49" s="212">
        <f t="shared" si="3"/>
        <v>0</v>
      </c>
    </row>
    <row r="50" spans="2:17" s="1" customFormat="1" ht="8.1" customHeight="1" x14ac:dyDescent="0.25">
      <c r="B50" s="9"/>
      <c r="C50" s="10"/>
      <c r="D50" s="10"/>
      <c r="E50" s="10"/>
      <c r="F50" s="58"/>
      <c r="G50" s="69"/>
      <c r="H50" s="18"/>
      <c r="I50" s="89"/>
      <c r="J50" s="89"/>
      <c r="K50" s="89"/>
      <c r="L50" s="159"/>
      <c r="M50" s="13"/>
      <c r="N50" s="174"/>
      <c r="O50" s="208" t="str">
        <f t="shared" si="3"/>
        <v/>
      </c>
    </row>
    <row r="51" spans="2:17" ht="12.95" customHeight="1" x14ac:dyDescent="0.25">
      <c r="B51" s="11"/>
      <c r="C51" s="7"/>
      <c r="D51" s="7"/>
      <c r="E51" s="7"/>
      <c r="F51" s="57"/>
      <c r="G51" s="69"/>
      <c r="H51" s="19" t="s">
        <v>15</v>
      </c>
      <c r="I51" s="89">
        <v>8</v>
      </c>
      <c r="J51" s="89">
        <v>8</v>
      </c>
      <c r="K51" s="89">
        <v>8</v>
      </c>
      <c r="L51" s="159"/>
      <c r="M51" s="13"/>
      <c r="N51" s="174"/>
      <c r="O51" s="208"/>
    </row>
    <row r="52" spans="2:17" ht="12.95" customHeight="1" x14ac:dyDescent="0.25">
      <c r="B52" s="11"/>
      <c r="C52" s="7"/>
      <c r="D52" s="7"/>
      <c r="E52" s="7"/>
      <c r="F52" s="57"/>
      <c r="G52" s="69"/>
      <c r="H52" s="19" t="s">
        <v>24</v>
      </c>
      <c r="I52" s="13">
        <f t="shared" ref="I52:N52" si="27">I8+I13+I18+I21+I34+I42+I45</f>
        <v>3911580</v>
      </c>
      <c r="J52" s="110">
        <f t="shared" si="27"/>
        <v>3348393</v>
      </c>
      <c r="K52" s="110">
        <f t="shared" si="27"/>
        <v>687681</v>
      </c>
      <c r="L52" s="113">
        <f t="shared" si="27"/>
        <v>0</v>
      </c>
      <c r="M52" s="13">
        <f t="shared" si="27"/>
        <v>0</v>
      </c>
      <c r="N52" s="174">
        <f t="shared" si="27"/>
        <v>0</v>
      </c>
      <c r="O52" s="207">
        <f>IF(J52=0,"",N52/J52*100)</f>
        <v>0</v>
      </c>
      <c r="Q52" s="30"/>
    </row>
    <row r="53" spans="2:17" ht="12.95" customHeight="1" x14ac:dyDescent="0.2">
      <c r="B53" s="11"/>
      <c r="C53" s="7"/>
      <c r="D53" s="7"/>
      <c r="E53" s="7"/>
      <c r="F53" s="57"/>
      <c r="G53" s="69"/>
      <c r="H53" s="7" t="s">
        <v>16</v>
      </c>
      <c r="I53" s="10"/>
      <c r="J53" s="18"/>
      <c r="K53" s="18"/>
      <c r="L53" s="9"/>
      <c r="M53" s="10"/>
      <c r="N53" s="187"/>
      <c r="O53" s="208"/>
    </row>
    <row r="54" spans="2:17" ht="12.95" customHeight="1" x14ac:dyDescent="0.2">
      <c r="B54" s="11"/>
      <c r="C54" s="7"/>
      <c r="D54" s="7"/>
      <c r="E54" s="7"/>
      <c r="F54" s="57"/>
      <c r="G54" s="69"/>
      <c r="H54" s="7" t="s">
        <v>17</v>
      </c>
      <c r="I54" s="10"/>
      <c r="J54" s="18"/>
      <c r="K54" s="18"/>
      <c r="L54" s="9"/>
      <c r="M54" s="10"/>
      <c r="N54" s="187"/>
      <c r="O54" s="208"/>
    </row>
    <row r="55" spans="2:17" s="1" customFormat="1" ht="8.1" customHeight="1" thickBot="1" x14ac:dyDescent="0.25">
      <c r="B55" s="14"/>
      <c r="C55" s="15"/>
      <c r="D55" s="15"/>
      <c r="E55" s="15"/>
      <c r="F55" s="59"/>
      <c r="G55" s="70"/>
      <c r="H55" s="15"/>
      <c r="I55" s="15"/>
      <c r="J55" s="21"/>
      <c r="K55" s="21"/>
      <c r="L55" s="14"/>
      <c r="M55" s="15"/>
      <c r="N55" s="176"/>
      <c r="O55" s="209"/>
    </row>
    <row r="56" spans="2:17" s="1" customFormat="1" ht="15.95" customHeight="1" x14ac:dyDescent="0.2">
      <c r="B56" s="8"/>
      <c r="C56" s="8"/>
      <c r="D56" s="8"/>
      <c r="E56" s="8"/>
      <c r="F56" s="60"/>
      <c r="G56" s="71"/>
      <c r="H56" s="8"/>
      <c r="I56" s="8"/>
      <c r="J56" s="8"/>
      <c r="K56" s="8"/>
      <c r="L56" s="8"/>
      <c r="M56" s="8"/>
      <c r="N56" s="96"/>
      <c r="O56" s="80"/>
    </row>
    <row r="57" spans="2:17" s="1" customFormat="1" ht="15.95" customHeight="1" x14ac:dyDescent="0.2">
      <c r="B57" s="8"/>
      <c r="C57" s="8"/>
      <c r="D57" s="8"/>
      <c r="E57" s="8"/>
      <c r="F57" s="60"/>
      <c r="G57" s="71"/>
      <c r="H57" s="8"/>
      <c r="I57" s="8"/>
      <c r="J57" s="8"/>
      <c r="K57" s="8"/>
      <c r="L57" s="129"/>
      <c r="M57" s="8"/>
      <c r="N57" s="96"/>
      <c r="O57" s="80"/>
    </row>
    <row r="58" spans="2:17" s="1" customFormat="1" ht="12.95" customHeight="1" x14ac:dyDescent="0.2">
      <c r="B58" s="8"/>
      <c r="C58" s="8"/>
      <c r="D58" s="8"/>
      <c r="E58" s="8"/>
      <c r="F58" s="60"/>
      <c r="G58" s="71"/>
      <c r="H58" s="8"/>
      <c r="I58" s="8"/>
      <c r="J58" s="8"/>
      <c r="K58" s="8"/>
      <c r="L58" s="8"/>
      <c r="M58" s="8"/>
      <c r="N58" s="96"/>
      <c r="O58" s="80"/>
    </row>
    <row r="59" spans="2:17" ht="12.95" customHeight="1" x14ac:dyDescent="0.2">
      <c r="F59" s="60"/>
      <c r="G59" s="71"/>
      <c r="N59" s="96"/>
    </row>
    <row r="60" spans="2:17" ht="14.25" x14ac:dyDescent="0.2">
      <c r="F60" s="60"/>
      <c r="G60" s="71"/>
      <c r="N60" s="96"/>
    </row>
    <row r="61" spans="2:17" ht="14.25" x14ac:dyDescent="0.2">
      <c r="F61" s="60"/>
      <c r="G61" s="71"/>
      <c r="N61" s="96"/>
    </row>
    <row r="62" spans="2:17" ht="14.25" x14ac:dyDescent="0.2">
      <c r="F62" s="60"/>
      <c r="G62" s="71"/>
      <c r="N62" s="96"/>
    </row>
    <row r="63" spans="2:17" ht="14.25" x14ac:dyDescent="0.2">
      <c r="F63" s="60"/>
      <c r="G63" s="71"/>
      <c r="N63" s="96"/>
    </row>
    <row r="64" spans="2:17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60"/>
      <c r="N70" s="96"/>
    </row>
    <row r="71" spans="6:14" ht="14.25" x14ac:dyDescent="0.2">
      <c r="F71" s="60"/>
      <c r="G71" s="60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x14ac:dyDescent="0.2">
      <c r="G87" s="60"/>
    </row>
    <row r="88" spans="6:14" x14ac:dyDescent="0.2">
      <c r="G88" s="60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1"/>
  <dimension ref="B1:O94"/>
  <sheetViews>
    <sheetView zoomScaleNormal="100" workbookViewId="0">
      <selection activeCell="J25" sqref="J2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158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45</v>
      </c>
      <c r="C7" s="6" t="s">
        <v>46</v>
      </c>
      <c r="D7" s="6" t="s">
        <v>48</v>
      </c>
      <c r="E7" s="137" t="s">
        <v>180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540630</v>
      </c>
      <c r="J8" s="89">
        <f t="shared" si="0"/>
        <v>540630</v>
      </c>
      <c r="K8" s="89">
        <f>SUM(K9:K10)</f>
        <v>248212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436510</v>
      </c>
      <c r="J9" s="90">
        <v>436510</v>
      </c>
      <c r="K9" s="90">
        <v>196724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104120</v>
      </c>
      <c r="J10" s="90">
        <v>104120</v>
      </c>
      <c r="K10" s="90">
        <v>51488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45980</v>
      </c>
      <c r="J12" s="89">
        <f t="shared" si="3"/>
        <v>45980</v>
      </c>
      <c r="K12" s="89">
        <f>K13</f>
        <v>21992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45980</v>
      </c>
      <c r="J13" s="90">
        <v>45980</v>
      </c>
      <c r="K13" s="90">
        <v>21992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61040</v>
      </c>
      <c r="J15" s="91">
        <f t="shared" si="5"/>
        <v>61040</v>
      </c>
      <c r="K15" s="91">
        <f>SUM(K16:K24)</f>
        <v>25167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2500</v>
      </c>
      <c r="J16" s="90">
        <v>2500</v>
      </c>
      <c r="K16" s="90">
        <v>1495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25000</v>
      </c>
      <c r="J17" s="90">
        <v>25000</v>
      </c>
      <c r="K17" s="90">
        <v>8650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3500</v>
      </c>
      <c r="J18" s="90">
        <v>3500</v>
      </c>
      <c r="K18" s="90">
        <v>1468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9000</v>
      </c>
      <c r="J19" s="90">
        <v>9000</v>
      </c>
      <c r="K19" s="90">
        <v>1382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600</v>
      </c>
      <c r="J20" s="90">
        <v>600</v>
      </c>
      <c r="K20" s="90">
        <v>173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6000</v>
      </c>
      <c r="J22" s="90">
        <v>2500</v>
      </c>
      <c r="K22" s="90">
        <v>430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440</v>
      </c>
      <c r="J23" s="90">
        <v>440</v>
      </c>
      <c r="K23" s="90">
        <v>184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14000</v>
      </c>
      <c r="J24" s="90">
        <v>17500</v>
      </c>
      <c r="K24" s="90">
        <v>11385</v>
      </c>
      <c r="L24" s="105"/>
      <c r="M24" s="90"/>
      <c r="N24" s="180">
        <f t="shared" si="6"/>
        <v>0</v>
      </c>
      <c r="O24" s="208">
        <f t="shared" si="1"/>
        <v>0</v>
      </c>
    </row>
    <row r="25" spans="2:15" ht="12.95" customHeight="1" x14ac:dyDescent="0.25">
      <c r="B25" s="9"/>
      <c r="C25" s="10"/>
      <c r="D25" s="10"/>
      <c r="E25" s="10"/>
      <c r="F25" s="58"/>
      <c r="G25" s="69"/>
      <c r="H25" s="18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10000</v>
      </c>
      <c r="J26" s="89">
        <f t="shared" si="7"/>
        <v>19779</v>
      </c>
      <c r="K26" s="89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10000</v>
      </c>
      <c r="J27" s="90">
        <f>10000+9779</f>
        <v>19779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0</v>
      </c>
      <c r="J28" s="90">
        <v>0</v>
      </c>
      <c r="K28" s="90">
        <v>0</v>
      </c>
      <c r="L28" s="105"/>
      <c r="M28" s="90"/>
      <c r="N28" s="180">
        <f t="shared" si="9"/>
        <v>0</v>
      </c>
      <c r="O28" s="208" t="str">
        <f t="shared" si="1"/>
        <v/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277</v>
      </c>
      <c r="J30" s="120" t="s">
        <v>277</v>
      </c>
      <c r="K30" s="120" t="s">
        <v>278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657650</v>
      </c>
      <c r="J31" s="13">
        <f t="shared" si="10"/>
        <v>667429</v>
      </c>
      <c r="K31" s="13">
        <f t="shared" si="10"/>
        <v>295371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2"/>
  <dimension ref="B1:Q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159</v>
      </c>
      <c r="C2" s="219"/>
      <c r="D2" s="219"/>
      <c r="E2" s="219"/>
      <c r="F2" s="219"/>
      <c r="G2" s="219"/>
      <c r="H2" s="219"/>
      <c r="I2" s="219"/>
      <c r="J2" s="247"/>
      <c r="K2" s="247"/>
      <c r="L2" s="247"/>
      <c r="M2" s="247"/>
      <c r="N2" s="247"/>
      <c r="O2" s="248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45</v>
      </c>
      <c r="C7" s="6" t="s">
        <v>46</v>
      </c>
      <c r="D7" s="6" t="s">
        <v>49</v>
      </c>
      <c r="E7" s="137" t="s">
        <v>180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822210</v>
      </c>
      <c r="J8" s="89">
        <f t="shared" si="0"/>
        <v>822210</v>
      </c>
      <c r="K8" s="89">
        <f>SUM(K9:K10)</f>
        <v>397446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677310</v>
      </c>
      <c r="J9" s="90">
        <v>677310</v>
      </c>
      <c r="K9" s="90">
        <v>329446</v>
      </c>
      <c r="L9" s="105"/>
      <c r="M9" s="90"/>
      <c r="N9" s="180">
        <f>SUM(L9:M9)</f>
        <v>0</v>
      </c>
      <c r="O9" s="208">
        <f t="shared" si="1"/>
        <v>0</v>
      </c>
      <c r="Q9" s="30"/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144900</v>
      </c>
      <c r="J10" s="90">
        <v>144900</v>
      </c>
      <c r="K10" s="90">
        <v>68000</v>
      </c>
      <c r="L10" s="105"/>
      <c r="M10" s="90"/>
      <c r="N10" s="180">
        <f t="shared" ref="N10" si="2">SUM(L10:M10)</f>
        <v>0</v>
      </c>
      <c r="O10" s="208">
        <f t="shared" si="1"/>
        <v>0</v>
      </c>
      <c r="Q10" s="30"/>
    </row>
    <row r="11" spans="2:17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  <c r="Q11" s="30"/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76520</v>
      </c>
      <c r="J12" s="89">
        <f t="shared" si="3"/>
        <v>76520</v>
      </c>
      <c r="K12" s="89">
        <f>K13</f>
        <v>35522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  <c r="Q12" s="30"/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76520</v>
      </c>
      <c r="J13" s="90">
        <v>76520</v>
      </c>
      <c r="K13" s="90">
        <v>35522</v>
      </c>
      <c r="L13" s="105"/>
      <c r="M13" s="90"/>
      <c r="N13" s="180">
        <f>SUM(L13:M13)</f>
        <v>0</v>
      </c>
      <c r="O13" s="208">
        <f t="shared" si="1"/>
        <v>0</v>
      </c>
      <c r="Q13" s="30"/>
    </row>
    <row r="14" spans="2:17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76920</v>
      </c>
      <c r="J15" s="91">
        <f t="shared" si="5"/>
        <v>76920</v>
      </c>
      <c r="K15" s="91">
        <f>SUM(K16:K24)</f>
        <v>29864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3000</v>
      </c>
      <c r="J16" s="90">
        <v>3000</v>
      </c>
      <c r="K16" s="90">
        <v>1849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35000</v>
      </c>
      <c r="J17" s="90">
        <v>35000</v>
      </c>
      <c r="K17" s="90">
        <v>11558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2200</v>
      </c>
      <c r="J18" s="90">
        <v>2200</v>
      </c>
      <c r="K18" s="90">
        <v>1004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11000</v>
      </c>
      <c r="J19" s="90">
        <v>11000</v>
      </c>
      <c r="K19" s="90">
        <v>3162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1000</v>
      </c>
      <c r="J20" s="90">
        <v>1000</v>
      </c>
      <c r="K20" s="90">
        <v>446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13000</v>
      </c>
      <c r="J22" s="90">
        <v>13000</v>
      </c>
      <c r="K22" s="90">
        <v>7163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720</v>
      </c>
      <c r="J23" s="90">
        <v>720</v>
      </c>
      <c r="K23" s="90">
        <v>380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11000</v>
      </c>
      <c r="J24" s="90">
        <v>11000</v>
      </c>
      <c r="K24" s="90">
        <v>4302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SUM(I27:I29)</f>
        <v>20000</v>
      </c>
      <c r="J26" s="89">
        <f t="shared" si="7"/>
        <v>20000</v>
      </c>
      <c r="K26" s="89">
        <f>SUM(K27:K29)</f>
        <v>9998</v>
      </c>
      <c r="L26" s="159">
        <f t="shared" ref="L26:N26" si="8">SUM(L27:L29)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10000</v>
      </c>
      <c r="J27" s="90">
        <v>10000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10000</v>
      </c>
      <c r="J28" s="90">
        <v>10000</v>
      </c>
      <c r="K28" s="90">
        <v>9998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250</v>
      </c>
      <c r="J30" s="120" t="s">
        <v>250</v>
      </c>
      <c r="K30" s="120" t="s">
        <v>250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995650</v>
      </c>
      <c r="J31" s="13">
        <f t="shared" si="10"/>
        <v>995650</v>
      </c>
      <c r="K31" s="13">
        <f t="shared" si="10"/>
        <v>472830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>
        <f>I31+'29'!I31+'28'!I31+'27'!I31+'26'!I31+'25'!I31+'24'!I31</f>
        <v>11289170</v>
      </c>
      <c r="J32" s="13">
        <f>J31+'29'!J31+'28'!J31+'27'!J31+'26'!J31+'25'!J31+'24'!J31</f>
        <v>11360136</v>
      </c>
      <c r="K32" s="13">
        <f>K31+'29'!K31+'28'!K31+'27'!K31+'26'!K31+'25'!K31+'24'!K31</f>
        <v>5555438</v>
      </c>
      <c r="L32" s="113">
        <f>L31+'29'!L31+'28'!L31+'27'!L31+'26'!L31+'25'!L31+'24'!L31</f>
        <v>0</v>
      </c>
      <c r="M32" s="13">
        <f>M31+'29'!M31+'28'!M31+'27'!M31+'26'!M31+'25'!M31+'24'!M31</f>
        <v>0</v>
      </c>
      <c r="N32" s="174">
        <f>N31+'29'!N31+'28'!N31+'27'!N31+'26'!N31+'25'!N31+'24'!N31</f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>I32+'23'!I32+'20'!I46</f>
        <v>20436680</v>
      </c>
      <c r="J33" s="13">
        <f>J32+'23'!J32+'20'!J46</f>
        <v>21426359</v>
      </c>
      <c r="K33" s="13">
        <f>K32+'23'!K32+'20'!K46</f>
        <v>9340162</v>
      </c>
      <c r="L33" s="113">
        <f>L32+'23'!L32+'20'!L46</f>
        <v>0</v>
      </c>
      <c r="M33" s="13">
        <f>M32+'23'!M32+'20'!M46</f>
        <v>0</v>
      </c>
      <c r="N33" s="174">
        <f>N32+'23'!N32+'20'!N46</f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/>
  <dimension ref="B1:Q94"/>
  <sheetViews>
    <sheetView topLeftCell="G1" zoomScaleNormal="100" workbookViewId="0">
      <selection activeCell="G9" sqref="G9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142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50</v>
      </c>
      <c r="C7" s="6" t="s">
        <v>3</v>
      </c>
      <c r="D7" s="6" t="s">
        <v>4</v>
      </c>
      <c r="E7" s="137" t="s">
        <v>170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455970</v>
      </c>
      <c r="J8" s="89">
        <f t="shared" si="0"/>
        <v>455970</v>
      </c>
      <c r="K8" s="89">
        <f>SUM(K9:K10)</f>
        <v>233105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32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379640</v>
      </c>
      <c r="J9" s="90">
        <v>379640</v>
      </c>
      <c r="K9" s="90">
        <v>190208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76330</v>
      </c>
      <c r="J10" s="90">
        <v>76330</v>
      </c>
      <c r="K10" s="90">
        <v>42897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39870</v>
      </c>
      <c r="J12" s="89">
        <f t="shared" si="3"/>
        <v>39870</v>
      </c>
      <c r="K12" s="89">
        <f>K13</f>
        <v>19972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39870</v>
      </c>
      <c r="J13" s="90">
        <v>39870</v>
      </c>
      <c r="K13" s="90">
        <v>19972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6">
        <f t="shared" ref="I15:J15" si="5">SUM(I16:I24)</f>
        <v>40000</v>
      </c>
      <c r="J15" s="86">
        <f t="shared" si="5"/>
        <v>40000</v>
      </c>
      <c r="K15" s="86">
        <f>SUM(K16:K24)</f>
        <v>20298</v>
      </c>
      <c r="L15" s="107">
        <f>SUM(L16:L24)</f>
        <v>0</v>
      </c>
      <c r="M15" s="89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3000</v>
      </c>
      <c r="J16" s="90">
        <v>3000</v>
      </c>
      <c r="K16" s="90">
        <v>154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7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0</v>
      </c>
      <c r="J17" s="90">
        <v>0</v>
      </c>
      <c r="K17" s="90">
        <v>0</v>
      </c>
      <c r="L17" s="105"/>
      <c r="M17" s="90"/>
      <c r="N17" s="180">
        <f t="shared" si="6"/>
        <v>0</v>
      </c>
      <c r="O17" s="208" t="str">
        <f t="shared" si="1"/>
        <v/>
      </c>
    </row>
    <row r="18" spans="2:17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3000</v>
      </c>
      <c r="J18" s="90">
        <v>3000</v>
      </c>
      <c r="K18" s="90">
        <v>1357</v>
      </c>
      <c r="L18" s="105"/>
      <c r="M18" s="90"/>
      <c r="N18" s="180">
        <f t="shared" si="6"/>
        <v>0</v>
      </c>
      <c r="O18" s="208">
        <f t="shared" si="1"/>
        <v>0</v>
      </c>
    </row>
    <row r="19" spans="2:17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1500</v>
      </c>
      <c r="J19" s="90">
        <v>1500</v>
      </c>
      <c r="K19" s="90">
        <v>814</v>
      </c>
      <c r="L19" s="105"/>
      <c r="M19" s="90"/>
      <c r="N19" s="180">
        <f t="shared" si="6"/>
        <v>0</v>
      </c>
      <c r="O19" s="208">
        <f t="shared" si="1"/>
        <v>0</v>
      </c>
    </row>
    <row r="20" spans="2:17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0</v>
      </c>
      <c r="J20" s="90">
        <v>0</v>
      </c>
      <c r="K20" s="90">
        <v>0</v>
      </c>
      <c r="L20" s="105"/>
      <c r="M20" s="90"/>
      <c r="N20" s="180">
        <f t="shared" si="6"/>
        <v>0</v>
      </c>
      <c r="O20" s="208" t="str">
        <f t="shared" si="1"/>
        <v/>
      </c>
    </row>
    <row r="21" spans="2:17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7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1500</v>
      </c>
      <c r="J22" s="90">
        <v>1500</v>
      </c>
      <c r="K22" s="90">
        <v>164</v>
      </c>
      <c r="L22" s="105"/>
      <c r="M22" s="90"/>
      <c r="N22" s="180">
        <f t="shared" si="6"/>
        <v>0</v>
      </c>
      <c r="O22" s="208">
        <f t="shared" si="1"/>
        <v>0</v>
      </c>
    </row>
    <row r="23" spans="2:17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0</v>
      </c>
      <c r="J23" s="90">
        <v>0</v>
      </c>
      <c r="K23" s="90">
        <v>0</v>
      </c>
      <c r="L23" s="105"/>
      <c r="M23" s="90"/>
      <c r="N23" s="180">
        <f t="shared" si="6"/>
        <v>0</v>
      </c>
      <c r="O23" s="208" t="str">
        <f t="shared" si="1"/>
        <v/>
      </c>
    </row>
    <row r="24" spans="2:17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31000</v>
      </c>
      <c r="J24" s="90">
        <v>31000</v>
      </c>
      <c r="K24" s="90">
        <v>17809</v>
      </c>
      <c r="L24" s="105"/>
      <c r="M24" s="90"/>
      <c r="N24" s="180">
        <f t="shared" si="6"/>
        <v>0</v>
      </c>
      <c r="O24" s="208">
        <f t="shared" si="1"/>
        <v>0</v>
      </c>
      <c r="P24" s="34"/>
    </row>
    <row r="25" spans="2:17" ht="12.95" customHeight="1" x14ac:dyDescent="0.25">
      <c r="B25" s="9"/>
      <c r="C25" s="10"/>
      <c r="D25" s="10"/>
      <c r="E25" s="10"/>
      <c r="F25" s="58"/>
      <c r="G25" s="69"/>
      <c r="H25" s="18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7" s="1" customFormat="1" ht="12.95" customHeight="1" x14ac:dyDescent="0.25">
      <c r="B26" s="11"/>
      <c r="C26" s="7"/>
      <c r="D26" s="7"/>
      <c r="E26" s="7"/>
      <c r="F26" s="57">
        <v>614000</v>
      </c>
      <c r="G26" s="68"/>
      <c r="H26" s="19" t="s">
        <v>74</v>
      </c>
      <c r="I26" s="89">
        <f t="shared" ref="I26:J26" si="7">SUM(I27:I27)</f>
        <v>2000000</v>
      </c>
      <c r="J26" s="89">
        <f t="shared" si="7"/>
        <v>2000000</v>
      </c>
      <c r="K26" s="89">
        <f>SUM(K27:K27)</f>
        <v>985138</v>
      </c>
      <c r="L26" s="165">
        <f t="shared" ref="L26:N26" si="8">SUM(L27:L27)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7" ht="12.95" customHeight="1" x14ac:dyDescent="0.2">
      <c r="B27" s="9"/>
      <c r="C27" s="10"/>
      <c r="D27" s="10"/>
      <c r="E27" s="10"/>
      <c r="F27" s="58">
        <v>614200</v>
      </c>
      <c r="G27" s="69" t="s">
        <v>117</v>
      </c>
      <c r="H27" s="170" t="s">
        <v>214</v>
      </c>
      <c r="I27" s="90">
        <v>2000000</v>
      </c>
      <c r="J27" s="90">
        <v>2000000</v>
      </c>
      <c r="K27" s="90">
        <v>985138</v>
      </c>
      <c r="L27" s="105"/>
      <c r="M27" s="90"/>
      <c r="N27" s="180">
        <f>SUM(L27:M27)</f>
        <v>0</v>
      </c>
      <c r="O27" s="208">
        <f t="shared" si="1"/>
        <v>0</v>
      </c>
    </row>
    <row r="28" spans="2:17" ht="12.95" customHeight="1" x14ac:dyDescent="0.2">
      <c r="B28" s="9"/>
      <c r="C28" s="10"/>
      <c r="D28" s="10"/>
      <c r="E28" s="10"/>
      <c r="F28" s="58"/>
      <c r="G28" s="69"/>
      <c r="H28" s="18"/>
      <c r="I28" s="90"/>
      <c r="J28" s="90"/>
      <c r="K28" s="90"/>
      <c r="L28" s="105"/>
      <c r="M28" s="90"/>
      <c r="N28" s="175"/>
      <c r="O28" s="208" t="str">
        <f t="shared" si="1"/>
        <v/>
      </c>
    </row>
    <row r="29" spans="2:17" s="1" customFormat="1" ht="12.95" customHeight="1" x14ac:dyDescent="0.25">
      <c r="B29" s="11"/>
      <c r="C29" s="7"/>
      <c r="D29" s="7"/>
      <c r="E29" s="7"/>
      <c r="F29" s="57">
        <v>821000</v>
      </c>
      <c r="G29" s="68"/>
      <c r="H29" s="19" t="s">
        <v>12</v>
      </c>
      <c r="I29" s="89">
        <f t="shared" ref="I29:J29" si="9">SUM(I30:I31)</f>
        <v>6000</v>
      </c>
      <c r="J29" s="89">
        <f t="shared" si="9"/>
        <v>6000</v>
      </c>
      <c r="K29" s="89">
        <f t="shared" ref="K29" si="10">SUM(K30:K31)</f>
        <v>890</v>
      </c>
      <c r="L29" s="159">
        <f t="shared" ref="L29" si="11">SUM(L30:L31)</f>
        <v>0</v>
      </c>
      <c r="M29" s="89">
        <f>SUM(M30:M31)</f>
        <v>0</v>
      </c>
      <c r="N29" s="174">
        <f>SUM(N30:N31)</f>
        <v>0</v>
      </c>
      <c r="O29" s="207">
        <f t="shared" si="1"/>
        <v>0</v>
      </c>
    </row>
    <row r="30" spans="2:17" ht="12.95" customHeight="1" x14ac:dyDescent="0.2">
      <c r="B30" s="9"/>
      <c r="C30" s="10"/>
      <c r="D30" s="10"/>
      <c r="E30" s="10"/>
      <c r="F30" s="58">
        <v>821200</v>
      </c>
      <c r="G30" s="69"/>
      <c r="H30" s="18" t="s">
        <v>13</v>
      </c>
      <c r="I30" s="90">
        <v>0</v>
      </c>
      <c r="J30" s="90">
        <v>0</v>
      </c>
      <c r="K30" s="90">
        <v>0</v>
      </c>
      <c r="L30" s="105"/>
      <c r="M30" s="90"/>
      <c r="N30" s="180">
        <f t="shared" ref="N30:N31" si="12">SUM(L30:M30)</f>
        <v>0</v>
      </c>
      <c r="O30" s="208" t="str">
        <f t="shared" si="1"/>
        <v/>
      </c>
    </row>
    <row r="31" spans="2:17" ht="12.95" customHeight="1" x14ac:dyDescent="0.2">
      <c r="B31" s="9"/>
      <c r="C31" s="10"/>
      <c r="D31" s="10"/>
      <c r="E31" s="10"/>
      <c r="F31" s="58">
        <v>821300</v>
      </c>
      <c r="G31" s="69"/>
      <c r="H31" s="18" t="s">
        <v>14</v>
      </c>
      <c r="I31" s="90">
        <v>6000</v>
      </c>
      <c r="J31" s="90">
        <v>6000</v>
      </c>
      <c r="K31" s="90">
        <v>890</v>
      </c>
      <c r="L31" s="105"/>
      <c r="M31" s="90"/>
      <c r="N31" s="180">
        <f t="shared" si="12"/>
        <v>0</v>
      </c>
      <c r="O31" s="208">
        <f t="shared" si="1"/>
        <v>0</v>
      </c>
      <c r="Q31" s="129"/>
    </row>
    <row r="32" spans="2:17" ht="12.95" customHeight="1" x14ac:dyDescent="0.2">
      <c r="B32" s="9"/>
      <c r="C32" s="10"/>
      <c r="D32" s="10"/>
      <c r="E32" s="10"/>
      <c r="F32" s="58"/>
      <c r="G32" s="69"/>
      <c r="H32" s="18"/>
      <c r="I32" s="90"/>
      <c r="J32" s="90"/>
      <c r="K32" s="90"/>
      <c r="L32" s="105"/>
      <c r="M32" s="90"/>
      <c r="N32" s="175"/>
      <c r="O32" s="208" t="str">
        <f t="shared" si="1"/>
        <v/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19" t="s">
        <v>15</v>
      </c>
      <c r="I33" s="120" t="s">
        <v>225</v>
      </c>
      <c r="J33" s="120" t="s">
        <v>225</v>
      </c>
      <c r="K33" s="120" t="s">
        <v>225</v>
      </c>
      <c r="L33" s="161"/>
      <c r="M33" s="89"/>
      <c r="N33" s="173"/>
      <c r="O33" s="208"/>
    </row>
    <row r="34" spans="2:15" s="1" customFormat="1" ht="12.95" customHeight="1" x14ac:dyDescent="0.25">
      <c r="B34" s="11"/>
      <c r="C34" s="7"/>
      <c r="D34" s="7"/>
      <c r="E34" s="7"/>
      <c r="F34" s="57"/>
      <c r="G34" s="68"/>
      <c r="H34" s="7" t="s">
        <v>24</v>
      </c>
      <c r="I34" s="13">
        <f t="shared" ref="I34:N34" si="13">I8+I12+I15+I26+I29</f>
        <v>2541840</v>
      </c>
      <c r="J34" s="13">
        <f t="shared" si="13"/>
        <v>2541840</v>
      </c>
      <c r="K34" s="13">
        <f t="shared" si="13"/>
        <v>1259403</v>
      </c>
      <c r="L34" s="113">
        <f t="shared" si="13"/>
        <v>0</v>
      </c>
      <c r="M34" s="13">
        <f t="shared" si="13"/>
        <v>0</v>
      </c>
      <c r="N34" s="174">
        <f t="shared" si="13"/>
        <v>0</v>
      </c>
      <c r="O34" s="207">
        <f>IF(J34=0,"",N34/J34*100)</f>
        <v>0</v>
      </c>
    </row>
    <row r="35" spans="2:15" s="1" customFormat="1" ht="12.95" customHeight="1" x14ac:dyDescent="0.25">
      <c r="B35" s="11"/>
      <c r="C35" s="7"/>
      <c r="D35" s="7"/>
      <c r="E35" s="7"/>
      <c r="F35" s="57"/>
      <c r="G35" s="68"/>
      <c r="H35" s="7" t="s">
        <v>16</v>
      </c>
      <c r="I35" s="13">
        <f t="shared" ref="I35:J36" si="14">I34</f>
        <v>2541840</v>
      </c>
      <c r="J35" s="13">
        <f t="shared" si="14"/>
        <v>2541840</v>
      </c>
      <c r="K35" s="13">
        <f t="shared" ref="K35" si="15">K34</f>
        <v>1259403</v>
      </c>
      <c r="L35" s="113">
        <f t="shared" ref="L35:N36" si="16">L34</f>
        <v>0</v>
      </c>
      <c r="M35" s="13">
        <f t="shared" si="16"/>
        <v>0</v>
      </c>
      <c r="N35" s="174">
        <f t="shared" si="16"/>
        <v>0</v>
      </c>
      <c r="O35" s="207">
        <f>IF(J35=0,"",N35/J35*100)</f>
        <v>0</v>
      </c>
    </row>
    <row r="36" spans="2:15" s="1" customFormat="1" ht="12.95" customHeight="1" x14ac:dyDescent="0.25">
      <c r="B36" s="11"/>
      <c r="C36" s="7"/>
      <c r="D36" s="7"/>
      <c r="E36" s="7"/>
      <c r="F36" s="57"/>
      <c r="G36" s="68"/>
      <c r="H36" s="7" t="s">
        <v>17</v>
      </c>
      <c r="I36" s="13">
        <f t="shared" si="14"/>
        <v>2541840</v>
      </c>
      <c r="J36" s="13">
        <f t="shared" si="14"/>
        <v>2541840</v>
      </c>
      <c r="K36" s="13">
        <f t="shared" ref="K36" si="17">K35</f>
        <v>1259403</v>
      </c>
      <c r="L36" s="113">
        <f t="shared" si="16"/>
        <v>0</v>
      </c>
      <c r="M36" s="13">
        <f t="shared" si="16"/>
        <v>0</v>
      </c>
      <c r="N36" s="174">
        <f t="shared" si="16"/>
        <v>0</v>
      </c>
      <c r="O36" s="207">
        <f>IF(J36=0,"",N36/J36*100)</f>
        <v>0</v>
      </c>
    </row>
    <row r="37" spans="2:15" ht="12.95" customHeight="1" thickBot="1" x14ac:dyDescent="0.25">
      <c r="B37" s="14"/>
      <c r="C37" s="15"/>
      <c r="D37" s="15"/>
      <c r="E37" s="15"/>
      <c r="F37" s="59"/>
      <c r="G37" s="70"/>
      <c r="H37" s="15"/>
      <c r="I37" s="24"/>
      <c r="J37" s="24"/>
      <c r="K37" s="24"/>
      <c r="L37" s="114"/>
      <c r="M37" s="24"/>
      <c r="N37" s="181"/>
      <c r="O37" s="209"/>
    </row>
    <row r="38" spans="2:15" ht="12.95" customHeight="1" x14ac:dyDescent="0.2">
      <c r="F38" s="60"/>
      <c r="G38" s="71"/>
      <c r="L38" s="199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/>
  <dimension ref="B1:O94"/>
  <sheetViews>
    <sheetView topLeftCell="F1" zoomScaleNormal="100" workbookViewId="0">
      <selection activeCell="Q27" sqref="Q27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147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51</v>
      </c>
      <c r="C7" s="6" t="s">
        <v>3</v>
      </c>
      <c r="D7" s="6" t="s">
        <v>4</v>
      </c>
      <c r="E7" s="137" t="s">
        <v>168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150400</v>
      </c>
      <c r="J8" s="89">
        <f t="shared" si="0"/>
        <v>153200</v>
      </c>
      <c r="K8" s="89">
        <f>SUM(K9:K10)</f>
        <v>76643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133940</v>
      </c>
      <c r="J9" s="87">
        <v>133940</v>
      </c>
      <c r="K9" s="87">
        <v>67250</v>
      </c>
      <c r="L9" s="104"/>
      <c r="M9" s="87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16460</v>
      </c>
      <c r="J10" s="87">
        <v>19260</v>
      </c>
      <c r="K10" s="87">
        <v>9393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5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14070</v>
      </c>
      <c r="J12" s="89">
        <f t="shared" si="3"/>
        <v>14070</v>
      </c>
      <c r="K12" s="89">
        <f>K13</f>
        <v>7061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s="1" customFormat="1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14070</v>
      </c>
      <c r="J13" s="87">
        <v>14070</v>
      </c>
      <c r="K13" s="87">
        <v>7061</v>
      </c>
      <c r="L13" s="104"/>
      <c r="M13" s="87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5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33000</v>
      </c>
      <c r="J15" s="91">
        <f t="shared" si="5"/>
        <v>30200</v>
      </c>
      <c r="K15" s="91">
        <f>SUM(K16:K24)</f>
        <v>11544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s="1" customFormat="1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600</v>
      </c>
      <c r="J16" s="87">
        <v>600</v>
      </c>
      <c r="K16" s="87">
        <v>0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9000</v>
      </c>
      <c r="J17" s="87">
        <v>8000</v>
      </c>
      <c r="K17" s="87">
        <v>510</v>
      </c>
      <c r="L17" s="104"/>
      <c r="M17" s="87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3300</v>
      </c>
      <c r="J18" s="87">
        <v>2500</v>
      </c>
      <c r="K18" s="87">
        <v>1348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1500</v>
      </c>
      <c r="J19" s="87">
        <v>1500</v>
      </c>
      <c r="K19" s="87">
        <v>0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1100</v>
      </c>
      <c r="J22" s="87">
        <v>1100</v>
      </c>
      <c r="K22" s="87">
        <v>1014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17500</v>
      </c>
      <c r="J24" s="87">
        <v>16500</v>
      </c>
      <c r="K24" s="87">
        <v>8672</v>
      </c>
      <c r="L24" s="104"/>
      <c r="M24" s="87"/>
      <c r="N24" s="180">
        <f t="shared" si="6"/>
        <v>0</v>
      </c>
      <c r="O24" s="208">
        <f t="shared" si="1"/>
        <v>0</v>
      </c>
    </row>
    <row r="25" spans="2:15" ht="12.95" customHeight="1" x14ac:dyDescent="0.25">
      <c r="B25" s="11"/>
      <c r="C25" s="7"/>
      <c r="D25" s="7"/>
      <c r="E25" s="7"/>
      <c r="F25" s="57"/>
      <c r="G25" s="68"/>
      <c r="H25" s="19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5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0</v>
      </c>
      <c r="J26" s="89">
        <f t="shared" si="7"/>
        <v>0</v>
      </c>
      <c r="K26" s="89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 t="str">
        <f t="shared" si="1"/>
        <v/>
      </c>
    </row>
    <row r="27" spans="2:15" s="1" customFormat="1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0</v>
      </c>
      <c r="J27" s="87">
        <v>0</v>
      </c>
      <c r="K27" s="87">
        <v>0</v>
      </c>
      <c r="L27" s="104"/>
      <c r="M27" s="87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0</v>
      </c>
      <c r="J28" s="87">
        <v>0</v>
      </c>
      <c r="K28" s="87">
        <v>0</v>
      </c>
      <c r="L28" s="104"/>
      <c r="M28" s="87"/>
      <c r="N28" s="180">
        <f t="shared" si="9"/>
        <v>0</v>
      </c>
      <c r="O28" s="208" t="str">
        <f t="shared" si="1"/>
        <v/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87"/>
      <c r="J29" s="87"/>
      <c r="K29" s="87"/>
      <c r="L29" s="104"/>
      <c r="M29" s="87"/>
      <c r="N29" s="175"/>
      <c r="O29" s="208" t="str">
        <f t="shared" si="1"/>
        <v/>
      </c>
    </row>
    <row r="30" spans="2:15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3</v>
      </c>
      <c r="J30" s="89">
        <v>3</v>
      </c>
      <c r="K30" s="89">
        <v>4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197470</v>
      </c>
      <c r="J31" s="13">
        <f t="shared" si="10"/>
        <v>197470</v>
      </c>
      <c r="K31" s="13">
        <f t="shared" si="10"/>
        <v>95248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>
        <f t="shared" ref="I32:J32" si="11">I31</f>
        <v>197470</v>
      </c>
      <c r="J32" s="13">
        <f t="shared" si="11"/>
        <v>197470</v>
      </c>
      <c r="K32" s="13">
        <f t="shared" ref="K32" si="12">K31</f>
        <v>95248</v>
      </c>
      <c r="L32" s="113">
        <f t="shared" ref="L32:N33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 t="shared" ref="I33:J33" si="14">I32</f>
        <v>197470</v>
      </c>
      <c r="J33" s="13">
        <f t="shared" si="14"/>
        <v>197470</v>
      </c>
      <c r="K33" s="13">
        <f t="shared" ref="K33" si="15">K32</f>
        <v>95248</v>
      </c>
      <c r="L33" s="113">
        <f t="shared" si="13"/>
        <v>0</v>
      </c>
      <c r="M33" s="13">
        <f t="shared" si="13"/>
        <v>0</v>
      </c>
      <c r="N33" s="174">
        <f t="shared" si="13"/>
        <v>0</v>
      </c>
      <c r="O33" s="207">
        <f>IF(J33=0,"",N33/J33*100)</f>
        <v>0</v>
      </c>
    </row>
    <row r="34" spans="2:15" s="1" customFormat="1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L35" s="196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/>
  <dimension ref="B1:Q95"/>
  <sheetViews>
    <sheetView zoomScaleNormal="100" workbookViewId="0">
      <selection activeCell="J30" sqref="J30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143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52</v>
      </c>
      <c r="C7" s="6" t="s">
        <v>3</v>
      </c>
      <c r="D7" s="6" t="s">
        <v>4</v>
      </c>
      <c r="E7" s="137" t="s">
        <v>181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1108590</v>
      </c>
      <c r="J8" s="89">
        <f t="shared" si="0"/>
        <v>1108590</v>
      </c>
      <c r="K8" s="89">
        <f>SUM(K9:K11)</f>
        <v>564677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4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942060</v>
      </c>
      <c r="J9" s="87">
        <v>942060</v>
      </c>
      <c r="K9" s="87">
        <v>472632</v>
      </c>
      <c r="L9" s="104"/>
      <c r="M9" s="87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166530</v>
      </c>
      <c r="J10" s="87">
        <v>166530</v>
      </c>
      <c r="K10" s="87">
        <v>92045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115740</v>
      </c>
      <c r="J12" s="89">
        <f t="shared" si="3"/>
        <v>115740</v>
      </c>
      <c r="K12" s="89">
        <f>K13</f>
        <v>57909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115740</v>
      </c>
      <c r="J13" s="87">
        <v>115740</v>
      </c>
      <c r="K13" s="87">
        <v>57909</v>
      </c>
      <c r="L13" s="104"/>
      <c r="M13" s="87"/>
      <c r="N13" s="180">
        <f>SUM(L13:M13)</f>
        <v>0</v>
      </c>
      <c r="O13" s="208">
        <f t="shared" si="1"/>
        <v>0</v>
      </c>
    </row>
    <row r="14" spans="2:15" ht="12.95" customHeight="1" x14ac:dyDescent="0.25">
      <c r="B14" s="9"/>
      <c r="C14" s="10"/>
      <c r="D14" s="10"/>
      <c r="E14" s="10"/>
      <c r="F14" s="58"/>
      <c r="G14" s="69"/>
      <c r="H14" s="18"/>
      <c r="I14" s="91"/>
      <c r="J14" s="91"/>
      <c r="K14" s="91"/>
      <c r="L14" s="160"/>
      <c r="M14" s="91"/>
      <c r="N14" s="174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153300</v>
      </c>
      <c r="J15" s="91">
        <f t="shared" si="5"/>
        <v>153300</v>
      </c>
      <c r="K15" s="91">
        <f>SUM(K16:K24)</f>
        <v>77914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3500</v>
      </c>
      <c r="J16" s="87">
        <v>3500</v>
      </c>
      <c r="K16" s="87">
        <v>708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7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23000</v>
      </c>
      <c r="J17" s="87">
        <v>23000</v>
      </c>
      <c r="K17" s="87">
        <v>8133</v>
      </c>
      <c r="L17" s="104"/>
      <c r="M17" s="87"/>
      <c r="N17" s="180">
        <f t="shared" si="6"/>
        <v>0</v>
      </c>
      <c r="O17" s="208">
        <f t="shared" si="1"/>
        <v>0</v>
      </c>
    </row>
    <row r="18" spans="2:17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9000</v>
      </c>
      <c r="J18" s="87">
        <v>9000</v>
      </c>
      <c r="K18" s="87">
        <v>3679</v>
      </c>
      <c r="L18" s="104"/>
      <c r="M18" s="87"/>
      <c r="N18" s="180">
        <f t="shared" si="6"/>
        <v>0</v>
      </c>
      <c r="O18" s="208">
        <f t="shared" si="1"/>
        <v>0</v>
      </c>
    </row>
    <row r="19" spans="2:17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54000</v>
      </c>
      <c r="J19" s="87">
        <v>54000</v>
      </c>
      <c r="K19" s="87">
        <v>39796</v>
      </c>
      <c r="L19" s="104"/>
      <c r="M19" s="87"/>
      <c r="N19" s="180">
        <f t="shared" si="6"/>
        <v>0</v>
      </c>
      <c r="O19" s="208">
        <f t="shared" si="1"/>
        <v>0</v>
      </c>
    </row>
    <row r="20" spans="2:17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9000</v>
      </c>
      <c r="J20" s="87">
        <v>9000</v>
      </c>
      <c r="K20" s="87">
        <v>4758</v>
      </c>
      <c r="L20" s="104"/>
      <c r="M20" s="87"/>
      <c r="N20" s="180">
        <f t="shared" si="6"/>
        <v>0</v>
      </c>
      <c r="O20" s="208">
        <f t="shared" si="1"/>
        <v>0</v>
      </c>
    </row>
    <row r="21" spans="2:17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7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20000</v>
      </c>
      <c r="J22" s="87">
        <v>20000</v>
      </c>
      <c r="K22" s="87">
        <v>6775</v>
      </c>
      <c r="L22" s="104"/>
      <c r="M22" s="87"/>
      <c r="N22" s="180">
        <f t="shared" si="6"/>
        <v>0</v>
      </c>
      <c r="O22" s="208">
        <f t="shared" si="1"/>
        <v>0</v>
      </c>
    </row>
    <row r="23" spans="2:17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4800</v>
      </c>
      <c r="J23" s="87">
        <v>4800</v>
      </c>
      <c r="K23" s="87">
        <v>556</v>
      </c>
      <c r="L23" s="104"/>
      <c r="M23" s="87"/>
      <c r="N23" s="180">
        <f t="shared" si="6"/>
        <v>0</v>
      </c>
      <c r="O23" s="208">
        <f t="shared" si="1"/>
        <v>0</v>
      </c>
    </row>
    <row r="24" spans="2:17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30000</v>
      </c>
      <c r="J24" s="87">
        <v>30000</v>
      </c>
      <c r="K24" s="87">
        <v>13509</v>
      </c>
      <c r="L24" s="104"/>
      <c r="M24" s="87"/>
      <c r="N24" s="180">
        <f t="shared" si="6"/>
        <v>0</v>
      </c>
      <c r="O24" s="208">
        <f t="shared" si="1"/>
        <v>0</v>
      </c>
    </row>
    <row r="25" spans="2:17" ht="12.95" customHeight="1" x14ac:dyDescent="0.25">
      <c r="B25" s="9"/>
      <c r="C25" s="10"/>
      <c r="D25" s="10"/>
      <c r="E25" s="10"/>
      <c r="F25" s="58"/>
      <c r="G25" s="69"/>
      <c r="H25" s="18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7" s="1" customFormat="1" ht="12.95" customHeight="1" x14ac:dyDescent="0.25">
      <c r="B26" s="11"/>
      <c r="C26" s="7"/>
      <c r="D26" s="7"/>
      <c r="E26" s="7"/>
      <c r="F26" s="57">
        <v>614000</v>
      </c>
      <c r="G26" s="68"/>
      <c r="H26" s="19" t="s">
        <v>74</v>
      </c>
      <c r="I26" s="89">
        <f t="shared" ref="I26:J26" si="7">I27+I28</f>
        <v>590000</v>
      </c>
      <c r="J26" s="89">
        <f t="shared" si="7"/>
        <v>590000</v>
      </c>
      <c r="K26" s="89">
        <f t="shared" ref="K26" si="8">K27+K28</f>
        <v>509906</v>
      </c>
      <c r="L26" s="159">
        <f t="shared" ref="L26:M26" si="9">L27+L28</f>
        <v>0</v>
      </c>
      <c r="M26" s="89">
        <f t="shared" si="9"/>
        <v>0</v>
      </c>
      <c r="N26" s="174">
        <f t="shared" ref="N26" si="10">N27+N28</f>
        <v>0</v>
      </c>
      <c r="O26" s="207">
        <f t="shared" si="1"/>
        <v>0</v>
      </c>
    </row>
    <row r="27" spans="2:17" ht="12.95" customHeight="1" x14ac:dyDescent="0.2">
      <c r="B27" s="9"/>
      <c r="C27" s="10"/>
      <c r="D27" s="10"/>
      <c r="E27" s="10"/>
      <c r="F27" s="150">
        <v>614100</v>
      </c>
      <c r="G27" s="151" t="s">
        <v>279</v>
      </c>
      <c r="H27" s="108" t="s">
        <v>280</v>
      </c>
      <c r="I27" s="87">
        <v>500000</v>
      </c>
      <c r="J27" s="87">
        <v>500000</v>
      </c>
      <c r="K27" s="87">
        <v>500000</v>
      </c>
      <c r="L27" s="104"/>
      <c r="M27" s="87"/>
      <c r="N27" s="180">
        <f t="shared" ref="N27:N28" si="11">SUM(L27:M27)</f>
        <v>0</v>
      </c>
      <c r="O27" s="208">
        <f t="shared" si="1"/>
        <v>0</v>
      </c>
    </row>
    <row r="28" spans="2:17" ht="12.75" customHeight="1" x14ac:dyDescent="0.2">
      <c r="B28" s="9"/>
      <c r="C28" s="10"/>
      <c r="D28" s="10"/>
      <c r="E28" s="10"/>
      <c r="F28" s="150">
        <v>614200</v>
      </c>
      <c r="G28" s="151" t="s">
        <v>118</v>
      </c>
      <c r="H28" s="108" t="s">
        <v>25</v>
      </c>
      <c r="I28" s="87">
        <v>90000</v>
      </c>
      <c r="J28" s="87">
        <v>90000</v>
      </c>
      <c r="K28" s="87">
        <v>9906</v>
      </c>
      <c r="L28" s="104"/>
      <c r="M28" s="87"/>
      <c r="N28" s="180">
        <f t="shared" si="11"/>
        <v>0</v>
      </c>
      <c r="O28" s="208">
        <f t="shared" si="1"/>
        <v>0</v>
      </c>
      <c r="Q28" s="30"/>
    </row>
    <row r="29" spans="2:17" ht="12.95" customHeight="1" x14ac:dyDescent="0.2">
      <c r="B29" s="9"/>
      <c r="C29" s="10"/>
      <c r="D29" s="10"/>
      <c r="E29" s="10"/>
      <c r="F29" s="57"/>
      <c r="G29" s="68"/>
      <c r="H29" s="19"/>
      <c r="I29" s="87"/>
      <c r="J29" s="87"/>
      <c r="K29" s="87"/>
      <c r="L29" s="104"/>
      <c r="M29" s="87"/>
      <c r="N29" s="175"/>
      <c r="O29" s="208" t="str">
        <f t="shared" si="1"/>
        <v/>
      </c>
    </row>
    <row r="30" spans="2:17" ht="12.95" customHeight="1" x14ac:dyDescent="0.25">
      <c r="B30" s="11"/>
      <c r="C30" s="7"/>
      <c r="D30" s="7"/>
      <c r="E30" s="7"/>
      <c r="F30" s="57">
        <v>821000</v>
      </c>
      <c r="G30" s="68"/>
      <c r="H30" s="19" t="s">
        <v>12</v>
      </c>
      <c r="I30" s="89">
        <f t="shared" ref="I30:J30" si="12">SUM(I31:I34)</f>
        <v>329000</v>
      </c>
      <c r="J30" s="89">
        <f t="shared" si="12"/>
        <v>329000</v>
      </c>
      <c r="K30" s="89">
        <f>SUM(K31:K34)</f>
        <v>14839</v>
      </c>
      <c r="L30" s="159">
        <f t="shared" ref="L30:N30" si="13">SUM(L31:L34)</f>
        <v>0</v>
      </c>
      <c r="M30" s="89">
        <f t="shared" si="13"/>
        <v>0</v>
      </c>
      <c r="N30" s="174">
        <f t="shared" si="13"/>
        <v>0</v>
      </c>
      <c r="O30" s="207">
        <f t="shared" si="1"/>
        <v>0</v>
      </c>
    </row>
    <row r="31" spans="2:17" ht="12.95" customHeight="1" x14ac:dyDescent="0.2">
      <c r="B31" s="9"/>
      <c r="C31" s="10"/>
      <c r="D31" s="10"/>
      <c r="E31" s="10"/>
      <c r="F31" s="58">
        <v>821200</v>
      </c>
      <c r="G31" s="69"/>
      <c r="H31" s="18" t="s">
        <v>13</v>
      </c>
      <c r="I31" s="90">
        <v>100000</v>
      </c>
      <c r="J31" s="90">
        <v>100000</v>
      </c>
      <c r="K31" s="90">
        <v>410</v>
      </c>
      <c r="L31" s="105"/>
      <c r="M31" s="90"/>
      <c r="N31" s="180">
        <f t="shared" ref="N31:N32" si="14">SUM(L31:M31)</f>
        <v>0</v>
      </c>
      <c r="O31" s="208">
        <f t="shared" si="1"/>
        <v>0</v>
      </c>
      <c r="P31" s="129"/>
    </row>
    <row r="32" spans="2:17" s="1" customFormat="1" ht="12.95" customHeight="1" x14ac:dyDescent="0.2">
      <c r="B32" s="9"/>
      <c r="C32" s="10"/>
      <c r="D32" s="10"/>
      <c r="E32" s="10"/>
      <c r="F32" s="58">
        <v>821300</v>
      </c>
      <c r="G32" s="69"/>
      <c r="H32" s="145" t="s">
        <v>14</v>
      </c>
      <c r="I32" s="87">
        <v>9000</v>
      </c>
      <c r="J32" s="87">
        <v>9000</v>
      </c>
      <c r="K32" s="87">
        <v>656</v>
      </c>
      <c r="L32" s="104"/>
      <c r="M32" s="87"/>
      <c r="N32" s="180">
        <f t="shared" si="14"/>
        <v>0</v>
      </c>
      <c r="O32" s="208">
        <f t="shared" si="1"/>
        <v>0</v>
      </c>
    </row>
    <row r="33" spans="2:15" s="1" customFormat="1" ht="12.95" customHeight="1" x14ac:dyDescent="0.2">
      <c r="B33" s="9"/>
      <c r="C33" s="10"/>
      <c r="D33" s="10"/>
      <c r="E33" s="10"/>
      <c r="F33" s="58">
        <v>821300</v>
      </c>
      <c r="G33" s="69" t="s">
        <v>221</v>
      </c>
      <c r="H33" s="145" t="s">
        <v>217</v>
      </c>
      <c r="I33" s="87">
        <v>220000</v>
      </c>
      <c r="J33" s="87">
        <v>220000</v>
      </c>
      <c r="K33" s="87">
        <v>13773</v>
      </c>
      <c r="L33" s="104"/>
      <c r="M33" s="87"/>
      <c r="N33" s="180">
        <f t="shared" ref="N33" si="15">SUM(L33:M33)</f>
        <v>0</v>
      </c>
      <c r="O33" s="208">
        <f t="shared" si="1"/>
        <v>0</v>
      </c>
    </row>
    <row r="34" spans="2:15" ht="12.95" customHeight="1" x14ac:dyDescent="0.2">
      <c r="B34" s="9"/>
      <c r="C34" s="10"/>
      <c r="D34" s="10"/>
      <c r="E34" s="10"/>
      <c r="F34" s="58"/>
      <c r="G34" s="69"/>
      <c r="H34" s="18"/>
      <c r="I34" s="87"/>
      <c r="J34" s="87"/>
      <c r="K34" s="87"/>
      <c r="L34" s="104"/>
      <c r="M34" s="87"/>
      <c r="N34" s="175"/>
      <c r="O34" s="208" t="str">
        <f t="shared" si="1"/>
        <v/>
      </c>
    </row>
    <row r="35" spans="2:15" ht="12.95" customHeight="1" x14ac:dyDescent="0.25">
      <c r="B35" s="11"/>
      <c r="C35" s="7"/>
      <c r="D35" s="7"/>
      <c r="E35" s="7"/>
      <c r="F35" s="57"/>
      <c r="G35" s="68"/>
      <c r="H35" s="19" t="s">
        <v>15</v>
      </c>
      <c r="I35" s="120">
        <v>37</v>
      </c>
      <c r="J35" s="120">
        <v>37</v>
      </c>
      <c r="K35" s="120">
        <v>36</v>
      </c>
      <c r="L35" s="161"/>
      <c r="M35" s="89"/>
      <c r="N35" s="173"/>
      <c r="O35" s="208"/>
    </row>
    <row r="36" spans="2:15" ht="12.95" customHeight="1" x14ac:dyDescent="0.25">
      <c r="B36" s="11"/>
      <c r="C36" s="7"/>
      <c r="D36" s="7"/>
      <c r="E36" s="7"/>
      <c r="F36" s="57"/>
      <c r="G36" s="68"/>
      <c r="H36" s="7" t="s">
        <v>24</v>
      </c>
      <c r="I36" s="110">
        <f t="shared" ref="I36:N36" si="16">I8+I12+I15+I26+I30</f>
        <v>2296630</v>
      </c>
      <c r="J36" s="13">
        <f t="shared" si="16"/>
        <v>2296630</v>
      </c>
      <c r="K36" s="13">
        <f t="shared" si="16"/>
        <v>1225245</v>
      </c>
      <c r="L36" s="113">
        <f t="shared" si="16"/>
        <v>0</v>
      </c>
      <c r="M36" s="13">
        <f t="shared" si="16"/>
        <v>0</v>
      </c>
      <c r="N36" s="174">
        <f t="shared" si="16"/>
        <v>0</v>
      </c>
      <c r="O36" s="207">
        <f>IF(J36=0,"",N36/J36*100)</f>
        <v>0</v>
      </c>
    </row>
    <row r="37" spans="2:15" s="1" customFormat="1" ht="12.95" customHeight="1" x14ac:dyDescent="0.25">
      <c r="B37" s="11"/>
      <c r="C37" s="7"/>
      <c r="D37" s="7"/>
      <c r="E37" s="7"/>
      <c r="F37" s="57"/>
      <c r="G37" s="68"/>
      <c r="H37" s="7" t="s">
        <v>16</v>
      </c>
      <c r="I37" s="110">
        <f t="shared" ref="I37:J38" si="17">I36</f>
        <v>2296630</v>
      </c>
      <c r="J37" s="13">
        <f t="shared" si="17"/>
        <v>2296630</v>
      </c>
      <c r="K37" s="13">
        <f t="shared" ref="K37" si="18">K36</f>
        <v>1225245</v>
      </c>
      <c r="L37" s="113">
        <f t="shared" ref="L37:N38" si="19">L36</f>
        <v>0</v>
      </c>
      <c r="M37" s="13">
        <f t="shared" si="19"/>
        <v>0</v>
      </c>
      <c r="N37" s="174">
        <f t="shared" si="19"/>
        <v>0</v>
      </c>
      <c r="O37" s="207">
        <f>IF(J37=0,"",N37/J37*100)</f>
        <v>0</v>
      </c>
    </row>
    <row r="38" spans="2:15" s="1" customFormat="1" ht="12.95" customHeight="1" x14ac:dyDescent="0.25">
      <c r="B38" s="11"/>
      <c r="C38" s="7"/>
      <c r="D38" s="7"/>
      <c r="E38" s="7"/>
      <c r="F38" s="57"/>
      <c r="G38" s="68"/>
      <c r="H38" s="7" t="s">
        <v>17</v>
      </c>
      <c r="I38" s="13">
        <f t="shared" si="17"/>
        <v>2296630</v>
      </c>
      <c r="J38" s="13">
        <f t="shared" si="17"/>
        <v>2296630</v>
      </c>
      <c r="K38" s="13">
        <f t="shared" ref="K38" si="20">K37</f>
        <v>1225245</v>
      </c>
      <c r="L38" s="113">
        <f t="shared" si="19"/>
        <v>0</v>
      </c>
      <c r="M38" s="13">
        <f t="shared" si="19"/>
        <v>0</v>
      </c>
      <c r="N38" s="174">
        <f t="shared" si="19"/>
        <v>0</v>
      </c>
      <c r="O38" s="207">
        <f>IF(J38=0,"",N38/J38*100)</f>
        <v>0</v>
      </c>
    </row>
    <row r="39" spans="2:15" s="1" customFormat="1" ht="12.95" customHeight="1" thickBot="1" x14ac:dyDescent="0.3">
      <c r="B39" s="14"/>
      <c r="C39" s="15"/>
      <c r="D39" s="15"/>
      <c r="E39" s="15"/>
      <c r="F39" s="59"/>
      <c r="G39" s="70"/>
      <c r="H39" s="15"/>
      <c r="I39" s="37"/>
      <c r="J39" s="37"/>
      <c r="K39" s="37"/>
      <c r="L39" s="127"/>
      <c r="M39" s="37"/>
      <c r="N39" s="195"/>
      <c r="O39" s="211"/>
    </row>
    <row r="40" spans="2:15" s="1" customFormat="1" ht="12.95" customHeight="1" x14ac:dyDescent="0.2">
      <c r="B40" s="8"/>
      <c r="C40" s="8"/>
      <c r="D40" s="8"/>
      <c r="E40" s="8"/>
      <c r="F40" s="60"/>
      <c r="G40" s="71"/>
      <c r="H40" s="8"/>
      <c r="I40" s="28"/>
      <c r="J40" s="28"/>
      <c r="K40" s="28"/>
      <c r="L40" s="28"/>
      <c r="M40" s="28"/>
      <c r="N40" s="98"/>
      <c r="O40" s="81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2.95" customHeight="1" x14ac:dyDescent="0.2">
      <c r="F58" s="60"/>
      <c r="G58" s="71"/>
      <c r="N58" s="96"/>
    </row>
    <row r="59" spans="6:14" ht="17.100000000000001" customHeight="1" x14ac:dyDescent="0.2">
      <c r="F59" s="60"/>
      <c r="G59" s="71"/>
      <c r="N59" s="96"/>
    </row>
    <row r="60" spans="6:14" ht="17.100000000000001" customHeight="1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71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ht="14.25" x14ac:dyDescent="0.2">
      <c r="F89" s="60"/>
      <c r="G89" s="60"/>
      <c r="N89" s="96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  <row r="95" spans="6:14" x14ac:dyDescent="0.2">
      <c r="G95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/>
  <dimension ref="B1:Q94"/>
  <sheetViews>
    <sheetView topLeftCell="F1" zoomScaleNormal="100" workbookViewId="0">
      <selection activeCell="J28" sqref="J28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53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54</v>
      </c>
      <c r="C7" s="6" t="s">
        <v>3</v>
      </c>
      <c r="D7" s="6" t="s">
        <v>4</v>
      </c>
      <c r="E7" s="137" t="s">
        <v>167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780790</v>
      </c>
      <c r="J8" s="89">
        <f t="shared" si="0"/>
        <v>790790</v>
      </c>
      <c r="K8" s="89">
        <f>SUM(K9:K10)</f>
        <v>375437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667580</v>
      </c>
      <c r="J9" s="90">
        <v>667580</v>
      </c>
      <c r="K9" s="90">
        <v>276551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113210</v>
      </c>
      <c r="J10" s="90">
        <v>123210</v>
      </c>
      <c r="K10" s="90">
        <v>98886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69920</v>
      </c>
      <c r="J12" s="89">
        <f t="shared" si="3"/>
        <v>69920</v>
      </c>
      <c r="K12" s="89">
        <f>K13</f>
        <v>29038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69920</v>
      </c>
      <c r="J13" s="90">
        <v>69920</v>
      </c>
      <c r="K13" s="90">
        <v>29038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9">
        <f t="shared" ref="I15:J15" si="5">SUM(I16:I24)</f>
        <v>109000</v>
      </c>
      <c r="J15" s="89">
        <f t="shared" si="5"/>
        <v>99000</v>
      </c>
      <c r="K15" s="89">
        <f>SUM(K16:K24)</f>
        <v>55276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3500</v>
      </c>
      <c r="J16" s="90">
        <v>5500</v>
      </c>
      <c r="K16" s="90">
        <v>3050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7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30000</v>
      </c>
      <c r="J17" s="90">
        <v>30000</v>
      </c>
      <c r="K17" s="90">
        <v>8275</v>
      </c>
      <c r="L17" s="105"/>
      <c r="M17" s="90"/>
      <c r="N17" s="180">
        <f t="shared" si="6"/>
        <v>0</v>
      </c>
      <c r="O17" s="208">
        <f t="shared" si="1"/>
        <v>0</v>
      </c>
    </row>
    <row r="18" spans="2:17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14000</v>
      </c>
      <c r="J18" s="90">
        <v>14000</v>
      </c>
      <c r="K18" s="90">
        <v>7080</v>
      </c>
      <c r="L18" s="105"/>
      <c r="M18" s="90"/>
      <c r="N18" s="180">
        <f t="shared" si="6"/>
        <v>0</v>
      </c>
      <c r="O18" s="208">
        <f t="shared" si="1"/>
        <v>0</v>
      </c>
    </row>
    <row r="19" spans="2:17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8000</v>
      </c>
      <c r="J19" s="90">
        <v>8000</v>
      </c>
      <c r="K19" s="90">
        <v>4002</v>
      </c>
      <c r="L19" s="105"/>
      <c r="M19" s="90"/>
      <c r="N19" s="180">
        <f t="shared" si="6"/>
        <v>0</v>
      </c>
      <c r="O19" s="208">
        <f t="shared" si="1"/>
        <v>0</v>
      </c>
    </row>
    <row r="20" spans="2:17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4500</v>
      </c>
      <c r="J20" s="90">
        <v>4500</v>
      </c>
      <c r="K20" s="90">
        <v>1624</v>
      </c>
      <c r="L20" s="105"/>
      <c r="M20" s="90"/>
      <c r="N20" s="180">
        <f t="shared" si="6"/>
        <v>0</v>
      </c>
      <c r="O20" s="208">
        <f t="shared" si="1"/>
        <v>0</v>
      </c>
    </row>
    <row r="21" spans="2:17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7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7000</v>
      </c>
      <c r="J22" s="90">
        <v>7000</v>
      </c>
      <c r="K22" s="90">
        <v>4372</v>
      </c>
      <c r="L22" s="105"/>
      <c r="M22" s="90"/>
      <c r="N22" s="180">
        <f t="shared" si="6"/>
        <v>0</v>
      </c>
      <c r="O22" s="208">
        <f t="shared" si="1"/>
        <v>0</v>
      </c>
    </row>
    <row r="23" spans="2:17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2000</v>
      </c>
      <c r="J23" s="90">
        <v>2000</v>
      </c>
      <c r="K23" s="90">
        <v>0</v>
      </c>
      <c r="L23" s="105"/>
      <c r="M23" s="90"/>
      <c r="N23" s="180">
        <f t="shared" si="6"/>
        <v>0</v>
      </c>
      <c r="O23" s="208">
        <f t="shared" si="1"/>
        <v>0</v>
      </c>
    </row>
    <row r="24" spans="2:17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40000</v>
      </c>
      <c r="J24" s="90">
        <v>28000</v>
      </c>
      <c r="K24" s="90">
        <v>26873</v>
      </c>
      <c r="L24" s="105"/>
      <c r="M24" s="90"/>
      <c r="N24" s="180">
        <f t="shared" si="6"/>
        <v>0</v>
      </c>
      <c r="O24" s="208">
        <f t="shared" si="1"/>
        <v>0</v>
      </c>
    </row>
    <row r="25" spans="2:17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7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19000</v>
      </c>
      <c r="J26" s="89">
        <f t="shared" si="7"/>
        <v>91000</v>
      </c>
      <c r="K26" s="89">
        <f>SUM(K27:K28)</f>
        <v>9961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7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14000</v>
      </c>
      <c r="J27" s="90">
        <v>86000</v>
      </c>
      <c r="K27" s="90">
        <v>4988</v>
      </c>
      <c r="L27" s="105"/>
      <c r="M27" s="90"/>
      <c r="N27" s="180">
        <f t="shared" ref="N27:N28" si="9">SUM(L27:M27)</f>
        <v>0</v>
      </c>
      <c r="O27" s="208">
        <f t="shared" si="1"/>
        <v>0</v>
      </c>
      <c r="Q27" s="30"/>
    </row>
    <row r="28" spans="2:17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5000</v>
      </c>
      <c r="J28" s="90">
        <v>5000</v>
      </c>
      <c r="K28" s="90">
        <v>4973</v>
      </c>
      <c r="L28" s="105"/>
      <c r="M28" s="90"/>
      <c r="N28" s="180">
        <f t="shared" si="9"/>
        <v>0</v>
      </c>
      <c r="O28" s="208">
        <f t="shared" si="1"/>
        <v>0</v>
      </c>
    </row>
    <row r="29" spans="2:17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7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16</v>
      </c>
      <c r="J30" s="89">
        <v>16</v>
      </c>
      <c r="K30" s="89">
        <v>14</v>
      </c>
      <c r="L30" s="159"/>
      <c r="M30" s="89"/>
      <c r="N30" s="174"/>
      <c r="O30" s="208"/>
    </row>
    <row r="31" spans="2:17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978710</v>
      </c>
      <c r="J31" s="13">
        <f t="shared" si="10"/>
        <v>1050710</v>
      </c>
      <c r="K31" s="13">
        <f t="shared" si="10"/>
        <v>469712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7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>
        <f t="shared" ref="I32:J32" si="11">I31</f>
        <v>978710</v>
      </c>
      <c r="J32" s="13">
        <f t="shared" si="11"/>
        <v>1050710</v>
      </c>
      <c r="K32" s="13">
        <f t="shared" ref="K32" si="12">K31</f>
        <v>469712</v>
      </c>
      <c r="L32" s="113">
        <f t="shared" ref="L32:N33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 t="shared" ref="I33:J33" si="14">I32</f>
        <v>978710</v>
      </c>
      <c r="J33" s="13">
        <f t="shared" si="14"/>
        <v>1050710</v>
      </c>
      <c r="K33" s="13">
        <f t="shared" ref="K33" si="15">K32</f>
        <v>469712</v>
      </c>
      <c r="L33" s="113">
        <f t="shared" si="13"/>
        <v>0</v>
      </c>
      <c r="M33" s="13">
        <f t="shared" si="13"/>
        <v>0</v>
      </c>
      <c r="N33" s="174">
        <f t="shared" si="13"/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/>
  <dimension ref="B1:O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79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55</v>
      </c>
      <c r="C7" s="6" t="s">
        <v>3</v>
      </c>
      <c r="D7" s="6" t="s">
        <v>4</v>
      </c>
      <c r="E7" s="137" t="s">
        <v>167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99230</v>
      </c>
      <c r="J8" s="89">
        <f t="shared" si="0"/>
        <v>99230</v>
      </c>
      <c r="K8" s="89">
        <f>SUM(K9:K10)</f>
        <v>50239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86420</v>
      </c>
      <c r="J9" s="87">
        <v>86420</v>
      </c>
      <c r="K9" s="87">
        <v>43269</v>
      </c>
      <c r="L9" s="104"/>
      <c r="M9" s="87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12810</v>
      </c>
      <c r="J10" s="87">
        <v>12810</v>
      </c>
      <c r="K10" s="87">
        <v>6970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9090</v>
      </c>
      <c r="J12" s="89">
        <f t="shared" si="3"/>
        <v>9090</v>
      </c>
      <c r="K12" s="89">
        <f>K13</f>
        <v>4543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9090</v>
      </c>
      <c r="J13" s="87">
        <v>9090</v>
      </c>
      <c r="K13" s="87">
        <v>4543</v>
      </c>
      <c r="L13" s="104"/>
      <c r="M13" s="87"/>
      <c r="N13" s="180">
        <f>SUM(L13:M13)</f>
        <v>0</v>
      </c>
      <c r="O13" s="208">
        <f t="shared" si="1"/>
        <v>0</v>
      </c>
    </row>
    <row r="14" spans="2:15" ht="12.95" customHeight="1" x14ac:dyDescent="0.25">
      <c r="B14" s="9"/>
      <c r="C14" s="10"/>
      <c r="D14" s="10"/>
      <c r="E14" s="10"/>
      <c r="F14" s="58"/>
      <c r="G14" s="69"/>
      <c r="H14" s="18"/>
      <c r="I14" s="91"/>
      <c r="J14" s="91"/>
      <c r="K14" s="91"/>
      <c r="L14" s="160"/>
      <c r="M14" s="91"/>
      <c r="N14" s="174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9500</v>
      </c>
      <c r="J15" s="91">
        <f t="shared" si="5"/>
        <v>9500</v>
      </c>
      <c r="K15" s="91">
        <f>SUM(K16:K24)</f>
        <v>1909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1500</v>
      </c>
      <c r="J16" s="87">
        <v>1500</v>
      </c>
      <c r="K16" s="87">
        <v>0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4000</v>
      </c>
      <c r="J18" s="87">
        <v>4000</v>
      </c>
      <c r="K18" s="87">
        <v>1222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1000</v>
      </c>
      <c r="J19" s="87">
        <v>1000</v>
      </c>
      <c r="K19" s="87">
        <v>405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1000</v>
      </c>
      <c r="J22" s="87">
        <v>1000</v>
      </c>
      <c r="K22" s="87">
        <v>23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2000</v>
      </c>
      <c r="J24" s="87">
        <v>2000</v>
      </c>
      <c r="K24" s="87">
        <v>259</v>
      </c>
      <c r="L24" s="104"/>
      <c r="M24" s="87"/>
      <c r="N24" s="180">
        <f t="shared" si="6"/>
        <v>0</v>
      </c>
      <c r="O24" s="208">
        <f t="shared" si="1"/>
        <v>0</v>
      </c>
    </row>
    <row r="25" spans="2:15" ht="12.95" customHeight="1" x14ac:dyDescent="0.25">
      <c r="B25" s="9"/>
      <c r="C25" s="10"/>
      <c r="D25" s="10"/>
      <c r="E25" s="10"/>
      <c r="F25" s="58"/>
      <c r="G25" s="69"/>
      <c r="H25" s="18"/>
      <c r="I25" s="89"/>
      <c r="J25" s="89"/>
      <c r="K25" s="89"/>
      <c r="L25" s="159"/>
      <c r="M25" s="89"/>
      <c r="N25" s="174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I27+I28</f>
        <v>2000</v>
      </c>
      <c r="J26" s="89">
        <f t="shared" si="7"/>
        <v>2000</v>
      </c>
      <c r="K26" s="89">
        <f>K27+K28</f>
        <v>0</v>
      </c>
      <c r="L26" s="159">
        <f t="shared" ref="L26:N26" si="8">L27+L28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0</v>
      </c>
      <c r="J27" s="87">
        <v>0</v>
      </c>
      <c r="K27" s="87">
        <v>0</v>
      </c>
      <c r="L27" s="104"/>
      <c r="M27" s="87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2000</v>
      </c>
      <c r="J28" s="87">
        <v>2000</v>
      </c>
      <c r="K28" s="87">
        <v>0</v>
      </c>
      <c r="L28" s="104"/>
      <c r="M28" s="87"/>
      <c r="N28" s="180">
        <f t="shared" si="9"/>
        <v>0</v>
      </c>
      <c r="O28" s="208">
        <f t="shared" si="1"/>
        <v>0</v>
      </c>
    </row>
    <row r="29" spans="2:15" ht="12.95" customHeight="1" x14ac:dyDescent="0.25">
      <c r="B29" s="9"/>
      <c r="C29" s="10"/>
      <c r="D29" s="10"/>
      <c r="E29" s="10"/>
      <c r="F29" s="58"/>
      <c r="G29" s="69"/>
      <c r="H29" s="18"/>
      <c r="I29" s="89"/>
      <c r="J29" s="89"/>
      <c r="K29" s="89"/>
      <c r="L29" s="159"/>
      <c r="M29" s="89"/>
      <c r="N29" s="174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3</v>
      </c>
      <c r="J30" s="89">
        <v>3</v>
      </c>
      <c r="K30" s="89">
        <v>3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119820</v>
      </c>
      <c r="J31" s="13">
        <f t="shared" si="10"/>
        <v>119820</v>
      </c>
      <c r="K31" s="13">
        <f t="shared" si="10"/>
        <v>56691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>
        <f t="shared" ref="I32:J32" si="11">I31</f>
        <v>119820</v>
      </c>
      <c r="J32" s="13">
        <f t="shared" si="11"/>
        <v>119820</v>
      </c>
      <c r="K32" s="13">
        <f t="shared" ref="K32" si="12">K31</f>
        <v>56691</v>
      </c>
      <c r="L32" s="113">
        <f t="shared" ref="L32:N33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 t="shared" ref="I33:J33" si="14">I32</f>
        <v>119820</v>
      </c>
      <c r="J33" s="13">
        <f t="shared" si="14"/>
        <v>119820</v>
      </c>
      <c r="K33" s="13">
        <f t="shared" ref="K33" si="15">K32</f>
        <v>56691</v>
      </c>
      <c r="L33" s="113">
        <f t="shared" si="13"/>
        <v>0</v>
      </c>
      <c r="M33" s="13">
        <f t="shared" si="13"/>
        <v>0</v>
      </c>
      <c r="N33" s="174">
        <f t="shared" si="13"/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15"/>
      <c r="J34" s="15"/>
      <c r="K34" s="15"/>
      <c r="L34" s="14"/>
      <c r="M34" s="15"/>
      <c r="N34" s="176"/>
      <c r="O34" s="209"/>
    </row>
    <row r="35" spans="2:15" ht="12.95" customHeight="1" x14ac:dyDescent="0.2">
      <c r="F35" s="60"/>
      <c r="G35" s="71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/>
  <dimension ref="B1:Q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148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56</v>
      </c>
      <c r="C7" s="6" t="s">
        <v>3</v>
      </c>
      <c r="D7" s="6" t="s">
        <v>4</v>
      </c>
      <c r="E7" s="137" t="s">
        <v>167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620050</v>
      </c>
      <c r="J8" s="89">
        <f t="shared" si="0"/>
        <v>620050</v>
      </c>
      <c r="K8" s="89">
        <f>SUM(K9:K10)</f>
        <v>316587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  <c r="Q8" s="31"/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537210</v>
      </c>
      <c r="J9" s="90">
        <v>537210</v>
      </c>
      <c r="K9" s="90">
        <v>277215</v>
      </c>
      <c r="L9" s="105"/>
      <c r="M9" s="90"/>
      <c r="N9" s="180">
        <f>SUM(L9:M9)</f>
        <v>0</v>
      </c>
      <c r="O9" s="208">
        <f t="shared" si="1"/>
        <v>0</v>
      </c>
      <c r="P9" s="129"/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82840</v>
      </c>
      <c r="J10" s="90">
        <v>82840</v>
      </c>
      <c r="K10" s="90">
        <v>39372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7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56420</v>
      </c>
      <c r="J12" s="89">
        <f t="shared" si="3"/>
        <v>56420</v>
      </c>
      <c r="K12" s="89">
        <f>K13</f>
        <v>29108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56420</v>
      </c>
      <c r="J13" s="90">
        <v>56420</v>
      </c>
      <c r="K13" s="90">
        <v>29108</v>
      </c>
      <c r="L13" s="105"/>
      <c r="M13" s="90"/>
      <c r="N13" s="180">
        <f>SUM(L13:M13)</f>
        <v>0</v>
      </c>
      <c r="O13" s="208">
        <f t="shared" si="1"/>
        <v>0</v>
      </c>
    </row>
    <row r="14" spans="2:17" ht="12.95" customHeight="1" x14ac:dyDescent="0.25">
      <c r="B14" s="9"/>
      <c r="C14" s="10"/>
      <c r="D14" s="10"/>
      <c r="E14" s="10"/>
      <c r="F14" s="58"/>
      <c r="G14" s="69"/>
      <c r="H14" s="18"/>
      <c r="I14" s="89"/>
      <c r="J14" s="89"/>
      <c r="K14" s="89"/>
      <c r="L14" s="159"/>
      <c r="M14" s="89"/>
      <c r="N14" s="174"/>
      <c r="O14" s="208" t="str">
        <f t="shared" si="1"/>
        <v/>
      </c>
    </row>
    <row r="15" spans="2:17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96500</v>
      </c>
      <c r="J15" s="91">
        <f t="shared" si="5"/>
        <v>96500</v>
      </c>
      <c r="K15" s="91">
        <f>SUM(K16:K24)</f>
        <v>34961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7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3000</v>
      </c>
      <c r="J16" s="90">
        <v>3000</v>
      </c>
      <c r="K16" s="90">
        <v>1125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7000</v>
      </c>
      <c r="J17" s="90">
        <v>7000</v>
      </c>
      <c r="K17" s="90">
        <v>1627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11000</v>
      </c>
      <c r="J18" s="90">
        <v>11000</v>
      </c>
      <c r="K18" s="90">
        <v>3858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17000</v>
      </c>
      <c r="J19" s="90">
        <v>17000</v>
      </c>
      <c r="K19" s="90">
        <v>5808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3500</v>
      </c>
      <c r="J20" s="90">
        <v>3500</v>
      </c>
      <c r="K20" s="90">
        <v>1028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5000</v>
      </c>
      <c r="J22" s="90">
        <v>5000</v>
      </c>
      <c r="K22" s="90">
        <v>233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2000</v>
      </c>
      <c r="J23" s="90">
        <v>2000</v>
      </c>
      <c r="K23" s="90">
        <v>0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48000</v>
      </c>
      <c r="J24" s="90">
        <v>48000</v>
      </c>
      <c r="K24" s="90">
        <v>21282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I27+I28</f>
        <v>32000</v>
      </c>
      <c r="J26" s="89">
        <f t="shared" si="7"/>
        <v>32000</v>
      </c>
      <c r="K26" s="89">
        <f>K27+K28</f>
        <v>280</v>
      </c>
      <c r="L26" s="159">
        <f t="shared" ref="L26:N26" si="8">L27+L28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7000</v>
      </c>
      <c r="J27" s="90">
        <v>7000</v>
      </c>
      <c r="K27" s="90">
        <v>0</v>
      </c>
      <c r="L27" s="105"/>
      <c r="M27" s="90"/>
      <c r="N27" s="180">
        <f t="shared" ref="N27:N28" si="9">SUM(L27:M27)</f>
        <v>0</v>
      </c>
      <c r="O27" s="208">
        <f t="shared" si="1"/>
        <v>0</v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25000</v>
      </c>
      <c r="J28" s="90">
        <v>25000</v>
      </c>
      <c r="K28" s="90">
        <v>280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20" t="s">
        <v>244</v>
      </c>
      <c r="J30" s="120" t="s">
        <v>244</v>
      </c>
      <c r="K30" s="120" t="s">
        <v>224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804970</v>
      </c>
      <c r="J31" s="13">
        <f t="shared" si="10"/>
        <v>804970</v>
      </c>
      <c r="K31" s="13">
        <f t="shared" si="10"/>
        <v>380936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>
        <f t="shared" ref="I32:J32" si="11">I31</f>
        <v>804970</v>
      </c>
      <c r="J32" s="13">
        <f t="shared" si="11"/>
        <v>804970</v>
      </c>
      <c r="K32" s="13">
        <f t="shared" ref="K32" si="12">K31</f>
        <v>380936</v>
      </c>
      <c r="L32" s="113">
        <f t="shared" ref="L32:N33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 t="shared" ref="I33:J33" si="14">I32</f>
        <v>804970</v>
      </c>
      <c r="J33" s="13">
        <f t="shared" si="14"/>
        <v>804970</v>
      </c>
      <c r="K33" s="13">
        <f t="shared" ref="K33" si="15">K32</f>
        <v>380936</v>
      </c>
      <c r="L33" s="113">
        <f t="shared" si="13"/>
        <v>0</v>
      </c>
      <c r="M33" s="13">
        <f t="shared" si="13"/>
        <v>0</v>
      </c>
      <c r="N33" s="174">
        <f t="shared" si="13"/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B1:O94"/>
  <sheetViews>
    <sheetView topLeftCell="G1" zoomScaleNormal="100" workbookViewId="0">
      <selection activeCell="K30" sqref="K30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30" customWidth="1"/>
    <col min="14" max="14" width="15.7109375" style="30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67</v>
      </c>
      <c r="C2" s="219"/>
      <c r="D2" s="219"/>
      <c r="E2" s="219"/>
      <c r="F2" s="219"/>
      <c r="G2" s="219"/>
      <c r="H2" s="219"/>
      <c r="I2" s="219"/>
      <c r="J2" s="246"/>
      <c r="K2" s="246"/>
      <c r="L2" s="246"/>
      <c r="M2" s="246"/>
      <c r="N2" s="246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66</v>
      </c>
      <c r="C7" s="6" t="s">
        <v>3</v>
      </c>
      <c r="D7" s="6" t="s">
        <v>4</v>
      </c>
      <c r="E7" s="137" t="s">
        <v>168</v>
      </c>
      <c r="F7" s="4"/>
      <c r="G7" s="4"/>
      <c r="H7" s="4"/>
      <c r="I7" s="121"/>
      <c r="J7" s="36"/>
      <c r="K7" s="36"/>
      <c r="L7" s="122"/>
      <c r="M7" s="36"/>
      <c r="N7" s="190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SUM(I9:I10)</f>
        <v>525100</v>
      </c>
      <c r="J8" s="89">
        <f t="shared" si="0"/>
        <v>525100</v>
      </c>
      <c r="K8" s="89">
        <f>SUM(K9:K10)</f>
        <v>259682</v>
      </c>
      <c r="L8" s="159">
        <f>SUM(L9:L10)</f>
        <v>0</v>
      </c>
      <c r="M8" s="89">
        <f>SUM(M9:M10)</f>
        <v>0</v>
      </c>
      <c r="N8" s="179">
        <f>SUM(N9:N10)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90">
        <v>459350</v>
      </c>
      <c r="J9" s="90">
        <v>459350</v>
      </c>
      <c r="K9" s="90">
        <v>227064</v>
      </c>
      <c r="L9" s="105"/>
      <c r="M9" s="90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90">
        <v>65750</v>
      </c>
      <c r="J10" s="90">
        <v>65750</v>
      </c>
      <c r="K10" s="90">
        <v>32618</v>
      </c>
      <c r="L10" s="105"/>
      <c r="M10" s="90"/>
      <c r="N10" s="180">
        <f t="shared" ref="N10" si="2">SUM(L10:M10)</f>
        <v>0</v>
      </c>
      <c r="O10" s="208">
        <f t="shared" si="1"/>
        <v>0</v>
      </c>
    </row>
    <row r="11" spans="2:15" ht="12.95" customHeight="1" x14ac:dyDescent="0.25">
      <c r="B11" s="9"/>
      <c r="C11" s="10"/>
      <c r="D11" s="10"/>
      <c r="E11" s="10"/>
      <c r="F11" s="58"/>
      <c r="G11" s="69"/>
      <c r="H11" s="18"/>
      <c r="I11" s="89"/>
      <c r="J11" s="89"/>
      <c r="K11" s="89"/>
      <c r="L11" s="159"/>
      <c r="M11" s="89"/>
      <c r="N11" s="179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 t="shared" ref="I12:J12" si="3">I13</f>
        <v>48700</v>
      </c>
      <c r="J12" s="89">
        <f t="shared" si="3"/>
        <v>48700</v>
      </c>
      <c r="K12" s="89">
        <f>K13</f>
        <v>24325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90">
        <v>48700</v>
      </c>
      <c r="J13" s="90">
        <v>48700</v>
      </c>
      <c r="K13" s="90">
        <v>24325</v>
      </c>
      <c r="L13" s="105"/>
      <c r="M13" s="90"/>
      <c r="N13" s="180">
        <f>SUM(L13:M13)</f>
        <v>0</v>
      </c>
      <c r="O13" s="208">
        <f t="shared" si="1"/>
        <v>0</v>
      </c>
    </row>
    <row r="14" spans="2:15" ht="12.95" customHeight="1" x14ac:dyDescent="0.2">
      <c r="B14" s="9"/>
      <c r="C14" s="10"/>
      <c r="D14" s="10"/>
      <c r="E14" s="10"/>
      <c r="F14" s="58"/>
      <c r="G14" s="69"/>
      <c r="H14" s="18"/>
      <c r="I14" s="90"/>
      <c r="J14" s="90"/>
      <c r="K14" s="90"/>
      <c r="L14" s="105"/>
      <c r="M14" s="90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91">
        <f t="shared" ref="I15:J15" si="5">SUM(I16:I24)</f>
        <v>31000</v>
      </c>
      <c r="J15" s="91">
        <f t="shared" si="5"/>
        <v>31000</v>
      </c>
      <c r="K15" s="91">
        <f>SUM(K16:K24)</f>
        <v>13754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90">
        <v>1000</v>
      </c>
      <c r="J16" s="90">
        <v>1000</v>
      </c>
      <c r="K16" s="90">
        <v>600</v>
      </c>
      <c r="L16" s="105"/>
      <c r="M16" s="90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90">
        <v>7000</v>
      </c>
      <c r="J17" s="90">
        <v>7000</v>
      </c>
      <c r="K17" s="90">
        <v>2506</v>
      </c>
      <c r="L17" s="105"/>
      <c r="M17" s="90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90">
        <v>6000</v>
      </c>
      <c r="J18" s="90">
        <v>6000</v>
      </c>
      <c r="K18" s="90">
        <v>2323</v>
      </c>
      <c r="L18" s="105"/>
      <c r="M18" s="90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90">
        <v>700</v>
      </c>
      <c r="J19" s="90">
        <v>700</v>
      </c>
      <c r="K19" s="90">
        <v>266</v>
      </c>
      <c r="L19" s="105"/>
      <c r="M19" s="90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90">
        <v>7000</v>
      </c>
      <c r="J20" s="90">
        <v>7000</v>
      </c>
      <c r="K20" s="90">
        <v>3401</v>
      </c>
      <c r="L20" s="105"/>
      <c r="M20" s="90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90">
        <v>0</v>
      </c>
      <c r="J21" s="90">
        <v>0</v>
      </c>
      <c r="K21" s="90">
        <v>0</v>
      </c>
      <c r="L21" s="105"/>
      <c r="M21" s="90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90">
        <v>4000</v>
      </c>
      <c r="J22" s="90">
        <v>3700</v>
      </c>
      <c r="K22" s="90">
        <v>1252</v>
      </c>
      <c r="L22" s="105"/>
      <c r="M22" s="90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90">
        <v>1800</v>
      </c>
      <c r="J23" s="90">
        <v>2100</v>
      </c>
      <c r="K23" s="90">
        <v>1877</v>
      </c>
      <c r="L23" s="105"/>
      <c r="M23" s="90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90">
        <v>3500</v>
      </c>
      <c r="J24" s="90">
        <v>3500</v>
      </c>
      <c r="K24" s="90">
        <v>1529</v>
      </c>
      <c r="L24" s="105"/>
      <c r="M24" s="90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7"/>
      <c r="F25" s="57"/>
      <c r="G25" s="68"/>
      <c r="H25" s="19"/>
      <c r="I25" s="90"/>
      <c r="J25" s="90"/>
      <c r="K25" s="90"/>
      <c r="L25" s="105"/>
      <c r="M25" s="90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9">
        <f t="shared" ref="I26:J26" si="7">SUM(I27:I28)</f>
        <v>3000</v>
      </c>
      <c r="J26" s="89">
        <f t="shared" si="7"/>
        <v>3000</v>
      </c>
      <c r="K26" s="89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90">
        <v>0</v>
      </c>
      <c r="J27" s="90">
        <v>0</v>
      </c>
      <c r="K27" s="90">
        <v>0</v>
      </c>
      <c r="L27" s="105"/>
      <c r="M27" s="90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90">
        <v>3000</v>
      </c>
      <c r="J28" s="90">
        <v>3000</v>
      </c>
      <c r="K28" s="90">
        <v>0</v>
      </c>
      <c r="L28" s="105"/>
      <c r="M28" s="90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90"/>
      <c r="J29" s="90"/>
      <c r="K29" s="90"/>
      <c r="L29" s="105"/>
      <c r="M29" s="90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9">
        <v>13</v>
      </c>
      <c r="J30" s="89">
        <v>13</v>
      </c>
      <c r="K30" s="89">
        <v>13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607800</v>
      </c>
      <c r="J31" s="13">
        <f t="shared" si="10"/>
        <v>607800</v>
      </c>
      <c r="K31" s="13">
        <f t="shared" si="10"/>
        <v>297761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>
        <f t="shared" ref="I32:J32" si="11">I31</f>
        <v>607800</v>
      </c>
      <c r="J32" s="13">
        <f t="shared" si="11"/>
        <v>607800</v>
      </c>
      <c r="K32" s="13">
        <f t="shared" ref="K32" si="12">K31</f>
        <v>297761</v>
      </c>
      <c r="L32" s="113">
        <f t="shared" ref="L32:N33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 t="shared" ref="I33:J33" si="14">I32</f>
        <v>607800</v>
      </c>
      <c r="J33" s="13">
        <f t="shared" si="14"/>
        <v>607800</v>
      </c>
      <c r="K33" s="13">
        <f t="shared" ref="K33" si="15">K32</f>
        <v>297761</v>
      </c>
      <c r="L33" s="113">
        <f t="shared" si="13"/>
        <v>0</v>
      </c>
      <c r="M33" s="13">
        <f t="shared" si="13"/>
        <v>0</v>
      </c>
      <c r="N33" s="174">
        <f t="shared" si="13"/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24"/>
      <c r="J34" s="24"/>
      <c r="K34" s="24"/>
      <c r="L34" s="114"/>
      <c r="M34" s="24"/>
      <c r="N34" s="181"/>
      <c r="O34" s="209"/>
    </row>
    <row r="35" spans="2:15" ht="12.95" customHeight="1" x14ac:dyDescent="0.2">
      <c r="F35" s="60"/>
      <c r="G35" s="71"/>
      <c r="N35" s="97"/>
    </row>
    <row r="36" spans="2:15" ht="12.95" customHeight="1" x14ac:dyDescent="0.2">
      <c r="F36" s="60"/>
      <c r="G36" s="71"/>
      <c r="N36" s="97"/>
    </row>
    <row r="37" spans="2:15" ht="12.95" customHeight="1" x14ac:dyDescent="0.2">
      <c r="F37" s="60"/>
      <c r="G37" s="71"/>
      <c r="N37" s="97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7"/>
    </row>
    <row r="40" spans="2:15" ht="12.95" customHeight="1" x14ac:dyDescent="0.2">
      <c r="F40" s="60"/>
      <c r="G40" s="71"/>
      <c r="N40" s="97"/>
    </row>
    <row r="41" spans="2:15" ht="12.95" customHeight="1" x14ac:dyDescent="0.2">
      <c r="F41" s="60"/>
      <c r="G41" s="71"/>
      <c r="N41" s="97"/>
    </row>
    <row r="42" spans="2:15" ht="12.95" customHeight="1" x14ac:dyDescent="0.2">
      <c r="F42" s="60"/>
      <c r="G42" s="71"/>
      <c r="N42" s="97"/>
    </row>
    <row r="43" spans="2:15" ht="12.95" customHeight="1" x14ac:dyDescent="0.2">
      <c r="F43" s="60"/>
      <c r="G43" s="71"/>
      <c r="N43" s="97"/>
    </row>
    <row r="44" spans="2:15" ht="12.95" customHeight="1" x14ac:dyDescent="0.2">
      <c r="F44" s="60"/>
      <c r="G44" s="71"/>
      <c r="N44" s="97"/>
    </row>
    <row r="45" spans="2:15" ht="12.95" customHeight="1" x14ac:dyDescent="0.2">
      <c r="F45" s="60"/>
      <c r="G45" s="71"/>
      <c r="N45" s="97"/>
    </row>
    <row r="46" spans="2:15" ht="12.95" customHeight="1" x14ac:dyDescent="0.2">
      <c r="F46" s="60"/>
      <c r="G46" s="71"/>
      <c r="N46" s="97"/>
    </row>
    <row r="47" spans="2:15" ht="12.95" customHeight="1" x14ac:dyDescent="0.2">
      <c r="F47" s="60"/>
      <c r="G47" s="71"/>
      <c r="N47" s="97"/>
    </row>
    <row r="48" spans="2:15" ht="12.95" customHeight="1" x14ac:dyDescent="0.2">
      <c r="F48" s="60"/>
      <c r="G48" s="71"/>
      <c r="N48" s="97"/>
    </row>
    <row r="49" spans="6:14" ht="12.95" customHeight="1" x14ac:dyDescent="0.2">
      <c r="F49" s="60"/>
      <c r="G49" s="71"/>
      <c r="N49" s="97"/>
    </row>
    <row r="50" spans="6:14" ht="12.95" customHeight="1" x14ac:dyDescent="0.2">
      <c r="F50" s="60"/>
      <c r="G50" s="71"/>
      <c r="N50" s="97"/>
    </row>
    <row r="51" spans="6:14" ht="12.95" customHeight="1" x14ac:dyDescent="0.2">
      <c r="F51" s="60"/>
      <c r="G51" s="71"/>
      <c r="N51" s="97"/>
    </row>
    <row r="52" spans="6:14" ht="12.95" customHeight="1" x14ac:dyDescent="0.2">
      <c r="F52" s="60"/>
      <c r="G52" s="71"/>
      <c r="N52" s="97"/>
    </row>
    <row r="53" spans="6:14" ht="12.95" customHeight="1" x14ac:dyDescent="0.2">
      <c r="F53" s="60"/>
      <c r="G53" s="71"/>
      <c r="N53" s="97"/>
    </row>
    <row r="54" spans="6:14" ht="12.95" customHeight="1" x14ac:dyDescent="0.2">
      <c r="F54" s="60"/>
      <c r="G54" s="71"/>
      <c r="N54" s="97"/>
    </row>
    <row r="55" spans="6:14" ht="12.95" customHeight="1" x14ac:dyDescent="0.2">
      <c r="F55" s="60"/>
      <c r="G55" s="71"/>
      <c r="N55" s="97"/>
    </row>
    <row r="56" spans="6:14" ht="12.95" customHeight="1" x14ac:dyDescent="0.2">
      <c r="F56" s="60"/>
      <c r="G56" s="71"/>
      <c r="N56" s="97"/>
    </row>
    <row r="57" spans="6:14" ht="12.95" customHeight="1" x14ac:dyDescent="0.2">
      <c r="F57" s="60"/>
      <c r="G57" s="71"/>
      <c r="N57" s="97"/>
    </row>
    <row r="58" spans="6:14" ht="17.100000000000001" customHeight="1" x14ac:dyDescent="0.2">
      <c r="F58" s="60"/>
      <c r="G58" s="71"/>
      <c r="N58" s="97"/>
    </row>
    <row r="59" spans="6:14" ht="14.25" x14ac:dyDescent="0.2">
      <c r="F59" s="60"/>
      <c r="G59" s="71"/>
      <c r="N59" s="97"/>
    </row>
    <row r="60" spans="6:14" ht="14.25" x14ac:dyDescent="0.2">
      <c r="F60" s="60"/>
      <c r="G60" s="71"/>
      <c r="N60" s="97"/>
    </row>
    <row r="61" spans="6:14" ht="14.25" x14ac:dyDescent="0.2">
      <c r="F61" s="60"/>
      <c r="G61" s="71"/>
      <c r="N61" s="97"/>
    </row>
    <row r="62" spans="6:14" ht="14.25" x14ac:dyDescent="0.2">
      <c r="F62" s="60"/>
      <c r="G62" s="71"/>
      <c r="N62" s="97"/>
    </row>
    <row r="63" spans="6:14" ht="14.25" x14ac:dyDescent="0.2">
      <c r="F63" s="60"/>
      <c r="G63" s="71"/>
      <c r="N63" s="97"/>
    </row>
    <row r="64" spans="6:14" ht="14.25" x14ac:dyDescent="0.2">
      <c r="F64" s="60"/>
      <c r="G64" s="71"/>
      <c r="N64" s="97"/>
    </row>
    <row r="65" spans="6:14" ht="14.25" x14ac:dyDescent="0.2">
      <c r="F65" s="60"/>
      <c r="G65" s="71"/>
      <c r="N65" s="97"/>
    </row>
    <row r="66" spans="6:14" ht="14.25" x14ac:dyDescent="0.2">
      <c r="F66" s="60"/>
      <c r="G66" s="71"/>
      <c r="N66" s="97"/>
    </row>
    <row r="67" spans="6:14" ht="14.25" x14ac:dyDescent="0.2">
      <c r="F67" s="60"/>
      <c r="G67" s="71"/>
      <c r="N67" s="97"/>
    </row>
    <row r="68" spans="6:14" ht="14.25" x14ac:dyDescent="0.2">
      <c r="F68" s="60"/>
      <c r="G68" s="71"/>
      <c r="N68" s="97"/>
    </row>
    <row r="69" spans="6:14" ht="14.25" x14ac:dyDescent="0.2">
      <c r="F69" s="60"/>
      <c r="G69" s="71"/>
      <c r="N69" s="97"/>
    </row>
    <row r="70" spans="6:14" ht="14.25" x14ac:dyDescent="0.2">
      <c r="F70" s="60"/>
      <c r="G70" s="71"/>
      <c r="N70" s="97"/>
    </row>
    <row r="71" spans="6:14" ht="14.25" x14ac:dyDescent="0.2">
      <c r="F71" s="60"/>
      <c r="G71" s="71"/>
      <c r="N71" s="97"/>
    </row>
    <row r="72" spans="6:14" ht="14.25" x14ac:dyDescent="0.2">
      <c r="F72" s="60"/>
      <c r="G72" s="60"/>
      <c r="N72" s="97"/>
    </row>
    <row r="73" spans="6:14" ht="14.25" x14ac:dyDescent="0.2">
      <c r="F73" s="60"/>
      <c r="G73" s="60"/>
      <c r="N73" s="97"/>
    </row>
    <row r="74" spans="6:14" ht="14.25" x14ac:dyDescent="0.2">
      <c r="F74" s="60"/>
      <c r="G74" s="60"/>
      <c r="N74" s="97"/>
    </row>
    <row r="75" spans="6:14" ht="14.25" x14ac:dyDescent="0.2">
      <c r="F75" s="60"/>
      <c r="G75" s="60"/>
      <c r="N75" s="97"/>
    </row>
    <row r="76" spans="6:14" ht="14.25" x14ac:dyDescent="0.2">
      <c r="F76" s="60"/>
      <c r="G76" s="60"/>
      <c r="N76" s="97"/>
    </row>
    <row r="77" spans="6:14" ht="14.25" x14ac:dyDescent="0.2">
      <c r="F77" s="60"/>
      <c r="G77" s="60"/>
      <c r="N77" s="97"/>
    </row>
    <row r="78" spans="6:14" ht="14.25" x14ac:dyDescent="0.2">
      <c r="F78" s="60"/>
      <c r="G78" s="60"/>
      <c r="N78" s="97"/>
    </row>
    <row r="79" spans="6:14" ht="14.25" x14ac:dyDescent="0.2">
      <c r="F79" s="60"/>
      <c r="G79" s="60"/>
      <c r="N79" s="97"/>
    </row>
    <row r="80" spans="6:14" ht="14.25" x14ac:dyDescent="0.2">
      <c r="F80" s="60"/>
      <c r="G80" s="60"/>
      <c r="N80" s="97"/>
    </row>
    <row r="81" spans="6:14" ht="14.25" x14ac:dyDescent="0.2">
      <c r="F81" s="60"/>
      <c r="G81" s="60"/>
      <c r="N81" s="97"/>
    </row>
    <row r="82" spans="6:14" ht="14.25" x14ac:dyDescent="0.2">
      <c r="F82" s="60"/>
      <c r="G82" s="60"/>
      <c r="N82" s="97"/>
    </row>
    <row r="83" spans="6:14" ht="14.25" x14ac:dyDescent="0.2">
      <c r="F83" s="60"/>
      <c r="G83" s="60"/>
      <c r="N83" s="97"/>
    </row>
    <row r="84" spans="6:14" ht="14.25" x14ac:dyDescent="0.2">
      <c r="F84" s="60"/>
      <c r="G84" s="60"/>
      <c r="N84" s="97"/>
    </row>
    <row r="85" spans="6:14" ht="14.25" x14ac:dyDescent="0.2">
      <c r="F85" s="60"/>
      <c r="G85" s="60"/>
      <c r="N85" s="97"/>
    </row>
    <row r="86" spans="6:14" ht="14.25" x14ac:dyDescent="0.2">
      <c r="F86" s="60"/>
      <c r="G86" s="60"/>
      <c r="N86" s="97"/>
    </row>
    <row r="87" spans="6:14" ht="14.25" x14ac:dyDescent="0.2">
      <c r="F87" s="60"/>
      <c r="G87" s="60"/>
      <c r="N87" s="97"/>
    </row>
    <row r="88" spans="6:14" ht="14.25" x14ac:dyDescent="0.2">
      <c r="F88" s="60"/>
      <c r="G88" s="60"/>
      <c r="N88" s="97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O94"/>
  <sheetViews>
    <sheetView topLeftCell="B1" zoomScaleNormal="100" workbookViewId="0">
      <selection activeCell="B22" sqref="B22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425781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5" ht="13.5" thickBot="1" x14ac:dyDescent="0.25"/>
    <row r="2" spans="2:15" s="43" customFormat="1" ht="20.100000000000001" customHeight="1" thickTop="1" thickBot="1" x14ac:dyDescent="0.25">
      <c r="B2" s="218" t="s">
        <v>226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5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5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5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5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5" s="2" customFormat="1" ht="12.95" customHeight="1" x14ac:dyDescent="0.25">
      <c r="B7" s="5" t="s">
        <v>29</v>
      </c>
      <c r="C7" s="6" t="s">
        <v>3</v>
      </c>
      <c r="D7" s="6" t="s">
        <v>32</v>
      </c>
      <c r="E7" s="137" t="s">
        <v>162</v>
      </c>
      <c r="F7" s="4"/>
      <c r="G7" s="4"/>
      <c r="H7" s="4"/>
      <c r="I7" s="4"/>
      <c r="J7" s="4"/>
      <c r="K7" s="4"/>
      <c r="L7" s="3"/>
      <c r="M7" s="4"/>
      <c r="N7" s="178"/>
      <c r="O7" s="206"/>
    </row>
    <row r="8" spans="2:15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6">
        <f t="shared" ref="I8:J8" si="0">SUM(I9:I11)</f>
        <v>81180</v>
      </c>
      <c r="J8" s="86">
        <f t="shared" si="0"/>
        <v>81180</v>
      </c>
      <c r="K8" s="86">
        <f>SUM(K9:K11)</f>
        <v>37992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5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70730</v>
      </c>
      <c r="J9" s="87">
        <v>70730</v>
      </c>
      <c r="K9" s="87">
        <v>33526</v>
      </c>
      <c r="L9" s="104"/>
      <c r="M9" s="87"/>
      <c r="N9" s="180">
        <f>SUM(L9:M9)</f>
        <v>0</v>
      </c>
      <c r="O9" s="208">
        <f t="shared" si="1"/>
        <v>0</v>
      </c>
    </row>
    <row r="10" spans="2:15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10450</v>
      </c>
      <c r="J10" s="87">
        <v>10450</v>
      </c>
      <c r="K10" s="87">
        <v>4466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5" ht="8.1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5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6">
        <f t="shared" ref="I12:J12" si="3">I13</f>
        <v>7680</v>
      </c>
      <c r="J12" s="86">
        <f t="shared" si="3"/>
        <v>7680</v>
      </c>
      <c r="K12" s="86">
        <f>K13</f>
        <v>3520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5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7680</v>
      </c>
      <c r="J13" s="87">
        <v>7680</v>
      </c>
      <c r="K13" s="87">
        <v>3520</v>
      </c>
      <c r="L13" s="104"/>
      <c r="M13" s="87"/>
      <c r="N13" s="180">
        <f>SUM(L13:M13)</f>
        <v>0</v>
      </c>
      <c r="O13" s="208">
        <f t="shared" si="1"/>
        <v>0</v>
      </c>
    </row>
    <row r="14" spans="2:15" ht="8.1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5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6">
        <f t="shared" ref="I15:J15" si="5">SUM(I16:I24)</f>
        <v>1530</v>
      </c>
      <c r="J15" s="86">
        <f t="shared" si="5"/>
        <v>1530</v>
      </c>
      <c r="K15" s="86">
        <f>SUM(K16:K24)</f>
        <v>107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5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500</v>
      </c>
      <c r="J16" s="87">
        <v>500</v>
      </c>
      <c r="K16" s="87">
        <v>0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0</v>
      </c>
      <c r="J18" s="87">
        <v>0</v>
      </c>
      <c r="K18" s="87">
        <v>0</v>
      </c>
      <c r="L18" s="104"/>
      <c r="M18" s="87"/>
      <c r="N18" s="180">
        <f t="shared" si="6"/>
        <v>0</v>
      </c>
      <c r="O18" s="208" t="str">
        <f t="shared" si="1"/>
        <v/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0</v>
      </c>
      <c r="J19" s="87">
        <v>0</v>
      </c>
      <c r="K19" s="87">
        <v>0</v>
      </c>
      <c r="L19" s="104"/>
      <c r="M19" s="87"/>
      <c r="N19" s="180">
        <f t="shared" si="6"/>
        <v>0</v>
      </c>
      <c r="O19" s="208" t="str">
        <f t="shared" si="1"/>
        <v/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500</v>
      </c>
      <c r="J22" s="87">
        <v>500</v>
      </c>
      <c r="K22" s="87">
        <v>0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530</v>
      </c>
      <c r="J24" s="87">
        <v>530</v>
      </c>
      <c r="K24" s="87">
        <v>107</v>
      </c>
      <c r="L24" s="104"/>
      <c r="M24" s="87"/>
      <c r="N24" s="180">
        <f t="shared" si="6"/>
        <v>0</v>
      </c>
      <c r="O24" s="208">
        <f t="shared" si="1"/>
        <v>0</v>
      </c>
    </row>
    <row r="25" spans="2:15" s="1" customFormat="1" ht="8.1" customHeight="1" x14ac:dyDescent="0.2">
      <c r="B25" s="11"/>
      <c r="C25" s="7"/>
      <c r="D25" s="7"/>
      <c r="E25" s="136"/>
      <c r="F25" s="66"/>
      <c r="G25" s="78"/>
      <c r="H25" s="19"/>
      <c r="I25" s="87"/>
      <c r="J25" s="87"/>
      <c r="K25" s="87"/>
      <c r="L25" s="104"/>
      <c r="M25" s="87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6">
        <f t="shared" ref="I26:J26" si="7">SUM(I27:I28)</f>
        <v>1000</v>
      </c>
      <c r="J26" s="86">
        <f t="shared" si="7"/>
        <v>1000</v>
      </c>
      <c r="K26" s="86">
        <f t="shared" ref="K26" si="8">SUM(K27:K28)</f>
        <v>860</v>
      </c>
      <c r="L26" s="159">
        <f t="shared" ref="L26:M26" si="9">SUM(L27:L28)</f>
        <v>0</v>
      </c>
      <c r="M26" s="89">
        <f t="shared" si="9"/>
        <v>0</v>
      </c>
      <c r="N26" s="174">
        <f t="shared" ref="N26" si="10">SUM(N27:N28)</f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0</v>
      </c>
      <c r="J27" s="87">
        <v>0</v>
      </c>
      <c r="K27" s="87">
        <v>0</v>
      </c>
      <c r="L27" s="104"/>
      <c r="M27" s="87"/>
      <c r="N27" s="180">
        <f t="shared" ref="N27:N28" si="11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1000</v>
      </c>
      <c r="J28" s="87">
        <v>1000</v>
      </c>
      <c r="K28" s="87">
        <v>860</v>
      </c>
      <c r="L28" s="104"/>
      <c r="M28" s="87"/>
      <c r="N28" s="180">
        <f t="shared" si="11"/>
        <v>0</v>
      </c>
      <c r="O28" s="208">
        <f t="shared" si="1"/>
        <v>0</v>
      </c>
    </row>
    <row r="29" spans="2:15" ht="8.1" customHeight="1" x14ac:dyDescent="0.25">
      <c r="B29" s="9"/>
      <c r="C29" s="10"/>
      <c r="D29" s="10"/>
      <c r="E29" s="10"/>
      <c r="F29" s="58"/>
      <c r="G29" s="69"/>
      <c r="H29" s="18"/>
      <c r="I29" s="86"/>
      <c r="J29" s="86"/>
      <c r="K29" s="86"/>
      <c r="L29" s="159"/>
      <c r="M29" s="89"/>
      <c r="N29" s="174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6">
        <v>2</v>
      </c>
      <c r="J30" s="86">
        <v>2</v>
      </c>
      <c r="K30" s="86">
        <v>2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19" t="s">
        <v>24</v>
      </c>
      <c r="I31" s="13">
        <f t="shared" ref="I31:N31" si="12">I8+I12+I15+I26</f>
        <v>91390</v>
      </c>
      <c r="J31" s="13">
        <f t="shared" si="12"/>
        <v>91390</v>
      </c>
      <c r="K31" s="13">
        <f t="shared" si="12"/>
        <v>42479</v>
      </c>
      <c r="L31" s="113">
        <f t="shared" si="12"/>
        <v>0</v>
      </c>
      <c r="M31" s="13">
        <f t="shared" si="12"/>
        <v>0</v>
      </c>
      <c r="N31" s="174">
        <f t="shared" si="12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">
      <c r="B33" s="11"/>
      <c r="C33" s="7"/>
      <c r="D33" s="7"/>
      <c r="E33" s="7"/>
      <c r="F33" s="57"/>
      <c r="G33" s="68"/>
      <c r="H33" s="7" t="s">
        <v>17</v>
      </c>
      <c r="I33" s="22"/>
      <c r="J33" s="22"/>
      <c r="K33" s="22"/>
      <c r="L33" s="112"/>
      <c r="M33" s="22"/>
      <c r="N33" s="175"/>
      <c r="O33" s="208" t="str">
        <f>IF(J33=0,"",N33/J33*100)</f>
        <v/>
      </c>
    </row>
    <row r="34" spans="2:15" ht="8.1" customHeight="1" thickBot="1" x14ac:dyDescent="0.25">
      <c r="B34" s="14"/>
      <c r="C34" s="15"/>
      <c r="D34" s="15"/>
      <c r="E34" s="15"/>
      <c r="F34" s="59"/>
      <c r="G34" s="70"/>
      <c r="H34" s="15"/>
      <c r="I34" s="15"/>
      <c r="J34" s="15"/>
      <c r="K34" s="15"/>
      <c r="L34" s="14"/>
      <c r="M34" s="15"/>
      <c r="N34" s="176"/>
      <c r="O34" s="209"/>
    </row>
    <row r="35" spans="2:15" ht="12.95" customHeight="1" x14ac:dyDescent="0.2">
      <c r="F35" s="60"/>
      <c r="G35" s="71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2"/>
  <dimension ref="B1:P94"/>
  <sheetViews>
    <sheetView topLeftCell="D1" zoomScaleNormal="100" workbookViewId="0">
      <selection activeCell="D9" sqref="D9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6" ht="13.5" thickBot="1" x14ac:dyDescent="0.25"/>
    <row r="2" spans="2:16" s="43" customFormat="1" ht="20.100000000000001" customHeight="1" thickTop="1" thickBot="1" x14ac:dyDescent="0.25">
      <c r="B2" s="218" t="s">
        <v>227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6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6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5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6" s="1" customFormat="1" ht="27" customHeight="1" x14ac:dyDescent="0.2">
      <c r="B5" s="226"/>
      <c r="C5" s="228"/>
      <c r="D5" s="228"/>
      <c r="E5" s="230"/>
      <c r="F5" s="232"/>
      <c r="G5" s="230"/>
      <c r="H5" s="232"/>
      <c r="I5" s="24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6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6" s="2" customFormat="1" ht="12.95" customHeight="1" x14ac:dyDescent="0.25">
      <c r="B7" s="5" t="s">
        <v>29</v>
      </c>
      <c r="C7" s="6" t="s">
        <v>3</v>
      </c>
      <c r="D7" s="6" t="s">
        <v>33</v>
      </c>
      <c r="E7" s="137" t="s">
        <v>162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6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6">
        <f t="shared" ref="I8:J8" si="0">SUM(I9:I11)</f>
        <v>105330</v>
      </c>
      <c r="J8" s="86">
        <f t="shared" si="0"/>
        <v>105330</v>
      </c>
      <c r="K8" s="86">
        <f>SUM(K9:K11)</f>
        <v>58625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6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76410</v>
      </c>
      <c r="J9" s="87">
        <v>76410</v>
      </c>
      <c r="K9" s="87">
        <v>40091</v>
      </c>
      <c r="L9" s="104"/>
      <c r="M9" s="87"/>
      <c r="N9" s="180">
        <f>SUM(L9:M9)</f>
        <v>0</v>
      </c>
      <c r="O9" s="208">
        <f t="shared" si="1"/>
        <v>0</v>
      </c>
      <c r="P9" s="30"/>
    </row>
    <row r="10" spans="2:16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28920</v>
      </c>
      <c r="J10" s="87">
        <v>28920</v>
      </c>
      <c r="K10" s="87">
        <v>18534</v>
      </c>
      <c r="L10" s="104"/>
      <c r="M10" s="87"/>
      <c r="N10" s="180">
        <f t="shared" ref="N10" si="2">SUM(L10:M10)</f>
        <v>0</v>
      </c>
      <c r="O10" s="208">
        <f t="shared" si="1"/>
        <v>0</v>
      </c>
      <c r="P10" s="30"/>
    </row>
    <row r="11" spans="2:16" ht="8.1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6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6">
        <f t="shared" ref="I12:J12" si="3">I13</f>
        <v>8340</v>
      </c>
      <c r="J12" s="86">
        <f t="shared" si="3"/>
        <v>8340</v>
      </c>
      <c r="K12" s="86">
        <f>K13</f>
        <v>4455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</row>
    <row r="13" spans="2:16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8340</v>
      </c>
      <c r="J13" s="87">
        <v>8340</v>
      </c>
      <c r="K13" s="87">
        <v>4455</v>
      </c>
      <c r="L13" s="104"/>
      <c r="M13" s="87"/>
      <c r="N13" s="180">
        <f>SUM(L13:M13)</f>
        <v>0</v>
      </c>
      <c r="O13" s="208">
        <f t="shared" si="1"/>
        <v>0</v>
      </c>
    </row>
    <row r="14" spans="2:16" ht="8.1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6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6">
        <f t="shared" ref="I15:J15" si="5">SUM(I16:I24)</f>
        <v>7000</v>
      </c>
      <c r="J15" s="86">
        <f t="shared" si="5"/>
        <v>7000</v>
      </c>
      <c r="K15" s="86">
        <f>SUM(K16:K24)</f>
        <v>2949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6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700</v>
      </c>
      <c r="J16" s="87">
        <v>700</v>
      </c>
      <c r="K16" s="87">
        <v>235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3000</v>
      </c>
      <c r="J18" s="87">
        <v>3000</v>
      </c>
      <c r="K18" s="87">
        <v>743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500</v>
      </c>
      <c r="J19" s="87">
        <v>0</v>
      </c>
      <c r="K19" s="87">
        <v>0</v>
      </c>
      <c r="L19" s="104"/>
      <c r="M19" s="87"/>
      <c r="N19" s="180">
        <f t="shared" si="6"/>
        <v>0</v>
      </c>
      <c r="O19" s="208" t="str">
        <f t="shared" si="1"/>
        <v/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800</v>
      </c>
      <c r="J22" s="87">
        <v>800</v>
      </c>
      <c r="K22" s="87">
        <v>35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2000</v>
      </c>
      <c r="J24" s="87">
        <v>2500</v>
      </c>
      <c r="K24" s="87">
        <v>1936</v>
      </c>
      <c r="L24" s="104"/>
      <c r="M24" s="87"/>
      <c r="N24" s="180">
        <f t="shared" si="6"/>
        <v>0</v>
      </c>
      <c r="O24" s="208">
        <f t="shared" si="1"/>
        <v>0</v>
      </c>
    </row>
    <row r="25" spans="2:15" s="1" customFormat="1" ht="8.1" customHeight="1" x14ac:dyDescent="0.2">
      <c r="B25" s="11"/>
      <c r="C25" s="7"/>
      <c r="D25" s="7"/>
      <c r="E25" s="136"/>
      <c r="F25" s="66"/>
      <c r="G25" s="78"/>
      <c r="H25" s="19"/>
      <c r="I25" s="87"/>
      <c r="J25" s="87"/>
      <c r="K25" s="87"/>
      <c r="L25" s="104"/>
      <c r="M25" s="87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6">
        <f t="shared" ref="I26:J26" si="7">SUM(I27:I28)</f>
        <v>2000</v>
      </c>
      <c r="J26" s="86">
        <f t="shared" si="7"/>
        <v>2000</v>
      </c>
      <c r="K26" s="86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0</v>
      </c>
      <c r="J27" s="87">
        <v>0</v>
      </c>
      <c r="K27" s="87">
        <v>0</v>
      </c>
      <c r="L27" s="104"/>
      <c r="M27" s="87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2000</v>
      </c>
      <c r="J28" s="87">
        <v>2000</v>
      </c>
      <c r="K28" s="87">
        <v>0</v>
      </c>
      <c r="L28" s="104"/>
      <c r="M28" s="87"/>
      <c r="N28" s="180">
        <f t="shared" si="9"/>
        <v>0</v>
      </c>
      <c r="O28" s="208">
        <f t="shared" si="1"/>
        <v>0</v>
      </c>
    </row>
    <row r="29" spans="2:15" ht="8.1" customHeight="1" x14ac:dyDescent="0.2">
      <c r="B29" s="9"/>
      <c r="C29" s="10"/>
      <c r="D29" s="10"/>
      <c r="E29" s="10"/>
      <c r="F29" s="58"/>
      <c r="G29" s="69"/>
      <c r="H29" s="18"/>
      <c r="I29" s="87"/>
      <c r="J29" s="87"/>
      <c r="K29" s="87"/>
      <c r="L29" s="104"/>
      <c r="M29" s="87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00">
        <v>3</v>
      </c>
      <c r="J30" s="100">
        <v>3</v>
      </c>
      <c r="K30" s="100">
        <v>1</v>
      </c>
      <c r="L30" s="161"/>
      <c r="M30" s="89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122670</v>
      </c>
      <c r="J31" s="13">
        <f t="shared" si="10"/>
        <v>122670</v>
      </c>
      <c r="K31" s="13">
        <f t="shared" si="10"/>
        <v>66029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10"/>
      <c r="J32" s="13"/>
      <c r="K32" s="13"/>
      <c r="L32" s="113"/>
      <c r="M32" s="13"/>
      <c r="N32" s="174"/>
      <c r="O32" s="208" t="str">
        <f>IF(J32=0,"",N32/J32*100)</f>
        <v/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10"/>
      <c r="J33" s="13"/>
      <c r="K33" s="13"/>
      <c r="L33" s="113"/>
      <c r="M33" s="13"/>
      <c r="N33" s="174"/>
      <c r="O33" s="208" t="str">
        <f>IF(J33=0,"",N33/J33*100)</f>
        <v/>
      </c>
    </row>
    <row r="34" spans="2:15" ht="8.1" customHeight="1" thickBot="1" x14ac:dyDescent="0.25">
      <c r="B34" s="14"/>
      <c r="C34" s="15"/>
      <c r="D34" s="15"/>
      <c r="E34" s="15"/>
      <c r="F34" s="59"/>
      <c r="G34" s="70"/>
      <c r="H34" s="15"/>
      <c r="I34" s="15"/>
      <c r="J34" s="15"/>
      <c r="K34" s="15"/>
      <c r="L34" s="14"/>
      <c r="M34" s="15"/>
      <c r="N34" s="176"/>
      <c r="O34" s="209"/>
    </row>
    <row r="35" spans="2:15" ht="12.95" customHeight="1" x14ac:dyDescent="0.2">
      <c r="F35" s="60"/>
      <c r="G35" s="71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6"/>
  <dimension ref="B1:P94"/>
  <sheetViews>
    <sheetView topLeftCell="B1" zoomScaleNormal="100" workbookViewId="0">
      <selection activeCell="J25" sqref="J2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6" ht="13.5" thickBot="1" x14ac:dyDescent="0.25"/>
    <row r="2" spans="2:16" s="43" customFormat="1" ht="20.100000000000001" customHeight="1" thickTop="1" thickBot="1" x14ac:dyDescent="0.25">
      <c r="B2" s="218" t="s">
        <v>228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6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6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6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6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6" s="2" customFormat="1" ht="12.95" customHeight="1" x14ac:dyDescent="0.25">
      <c r="B7" s="5" t="s">
        <v>29</v>
      </c>
      <c r="C7" s="6" t="s">
        <v>3</v>
      </c>
      <c r="D7" s="6" t="s">
        <v>47</v>
      </c>
      <c r="E7" s="137" t="s">
        <v>162</v>
      </c>
      <c r="F7" s="4"/>
      <c r="G7" s="4"/>
      <c r="H7" s="4"/>
      <c r="I7" s="109"/>
      <c r="J7" s="119"/>
      <c r="K7" s="119"/>
      <c r="L7" s="3"/>
      <c r="M7" s="4"/>
      <c r="N7" s="178"/>
      <c r="O7" s="206"/>
    </row>
    <row r="8" spans="2:16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6">
        <f t="shared" ref="I8:J8" si="0">SUM(I9:I11)</f>
        <v>297600</v>
      </c>
      <c r="J8" s="86">
        <f t="shared" si="0"/>
        <v>297600</v>
      </c>
      <c r="K8" s="86">
        <f>SUM(K9:K11)</f>
        <v>119998</v>
      </c>
      <c r="L8" s="159">
        <f>SUM(L9:L11)</f>
        <v>0</v>
      </c>
      <c r="M8" s="117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6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118">
        <v>246890</v>
      </c>
      <c r="J9" s="118">
        <v>246890</v>
      </c>
      <c r="K9" s="118">
        <v>100167</v>
      </c>
      <c r="L9" s="104"/>
      <c r="M9" s="118"/>
      <c r="N9" s="180">
        <f>SUM(L9:M9)</f>
        <v>0</v>
      </c>
      <c r="O9" s="208">
        <f t="shared" si="1"/>
        <v>0</v>
      </c>
      <c r="P9" s="30"/>
    </row>
    <row r="10" spans="2:16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118">
        <v>50710</v>
      </c>
      <c r="J10" s="118">
        <v>50710</v>
      </c>
      <c r="K10" s="118">
        <v>19831</v>
      </c>
      <c r="L10" s="104"/>
      <c r="M10" s="118"/>
      <c r="N10" s="180">
        <f t="shared" ref="N10" si="2">SUM(L10:M10)</f>
        <v>0</v>
      </c>
      <c r="O10" s="208">
        <f t="shared" si="1"/>
        <v>0</v>
      </c>
      <c r="P10" s="30"/>
    </row>
    <row r="11" spans="2:16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118"/>
      <c r="N11" s="180"/>
      <c r="O11" s="208" t="str">
        <f t="shared" si="1"/>
        <v/>
      </c>
    </row>
    <row r="12" spans="2:16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6">
        <f t="shared" ref="I12:J12" si="3">I13</f>
        <v>26200</v>
      </c>
      <c r="J12" s="86">
        <f t="shared" si="3"/>
        <v>26200</v>
      </c>
      <c r="K12" s="86">
        <f>K13</f>
        <v>10518</v>
      </c>
      <c r="L12" s="159">
        <f t="shared" ref="L12:N12" si="4">L13</f>
        <v>0</v>
      </c>
      <c r="M12" s="117">
        <f t="shared" si="4"/>
        <v>0</v>
      </c>
      <c r="N12" s="179">
        <f t="shared" si="4"/>
        <v>0</v>
      </c>
      <c r="O12" s="207">
        <f t="shared" si="1"/>
        <v>0</v>
      </c>
    </row>
    <row r="13" spans="2:16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26200</v>
      </c>
      <c r="J13" s="87">
        <v>26200</v>
      </c>
      <c r="K13" s="87">
        <v>10518</v>
      </c>
      <c r="L13" s="104"/>
      <c r="M13" s="118"/>
      <c r="N13" s="180">
        <f>SUM(L13:M13)</f>
        <v>0</v>
      </c>
      <c r="O13" s="208">
        <f t="shared" si="1"/>
        <v>0</v>
      </c>
    </row>
    <row r="14" spans="2:16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6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6">
        <f t="shared" ref="I15:J15" si="5">SUM(I16:I24)</f>
        <v>24700</v>
      </c>
      <c r="J15" s="86">
        <f t="shared" si="5"/>
        <v>24700</v>
      </c>
      <c r="K15" s="86">
        <f>SUM(K16:K24)</f>
        <v>14099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6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5000</v>
      </c>
      <c r="J16" s="87">
        <v>3800</v>
      </c>
      <c r="K16" s="87">
        <v>1630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2500</v>
      </c>
      <c r="J18" s="87">
        <v>2500</v>
      </c>
      <c r="K18" s="87">
        <v>459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1200</v>
      </c>
      <c r="J19" s="87">
        <v>1200</v>
      </c>
      <c r="K19" s="87">
        <v>0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1000</v>
      </c>
      <c r="J22" s="87">
        <v>1000</v>
      </c>
      <c r="K22" s="87">
        <v>0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15000</v>
      </c>
      <c r="J24" s="87">
        <v>16200</v>
      </c>
      <c r="K24" s="87">
        <v>12010</v>
      </c>
      <c r="L24" s="104"/>
      <c r="M24" s="87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136"/>
      <c r="F25" s="66"/>
      <c r="G25" s="78"/>
      <c r="H25" s="19"/>
      <c r="I25" s="87"/>
      <c r="J25" s="87"/>
      <c r="K25" s="87"/>
      <c r="L25" s="104"/>
      <c r="M25" s="87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6">
        <f t="shared" ref="I26:J26" si="7">SUM(I27:I28)</f>
        <v>5000</v>
      </c>
      <c r="J26" s="86">
        <f t="shared" si="7"/>
        <v>5000</v>
      </c>
      <c r="K26" s="86">
        <f>SUM(K27:K28)</f>
        <v>0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0</v>
      </c>
      <c r="J27" s="87">
        <v>0</v>
      </c>
      <c r="K27" s="87">
        <v>0</v>
      </c>
      <c r="L27" s="104"/>
      <c r="M27" s="87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5000</v>
      </c>
      <c r="J28" s="87">
        <v>5000</v>
      </c>
      <c r="K28" s="87">
        <v>0</v>
      </c>
      <c r="L28" s="104"/>
      <c r="M28" s="87"/>
      <c r="N28" s="180">
        <f t="shared" si="9"/>
        <v>0</v>
      </c>
      <c r="O28" s="208">
        <f t="shared" si="1"/>
        <v>0</v>
      </c>
    </row>
    <row r="29" spans="2:15" ht="12.95" customHeight="1" x14ac:dyDescent="0.2">
      <c r="B29" s="9"/>
      <c r="C29" s="10"/>
      <c r="D29" s="10"/>
      <c r="E29" s="10"/>
      <c r="F29" s="58"/>
      <c r="G29" s="69"/>
      <c r="H29" s="18"/>
      <c r="I29" s="87"/>
      <c r="J29" s="87"/>
      <c r="K29" s="87"/>
      <c r="L29" s="104"/>
      <c r="M29" s="87"/>
      <c r="N29" s="175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100" t="s">
        <v>253</v>
      </c>
      <c r="J30" s="100" t="s">
        <v>253</v>
      </c>
      <c r="K30" s="100" t="s">
        <v>245</v>
      </c>
      <c r="L30" s="161"/>
      <c r="M30" s="120"/>
      <c r="N30" s="173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353500</v>
      </c>
      <c r="J31" s="13">
        <f t="shared" si="10"/>
        <v>353500</v>
      </c>
      <c r="K31" s="13">
        <f t="shared" si="10"/>
        <v>144615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/>
      <c r="J32" s="13"/>
      <c r="K32" s="13"/>
      <c r="L32" s="113"/>
      <c r="M32" s="13"/>
      <c r="N32" s="174"/>
      <c r="O32" s="207" t="str">
        <f>IF(J32=0,"",N32/J32*100)</f>
        <v/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/>
      <c r="J33" s="13"/>
      <c r="K33" s="13"/>
      <c r="L33" s="113"/>
      <c r="M33" s="13"/>
      <c r="N33" s="174"/>
      <c r="O33" s="207" t="str">
        <f>IF(J33=0,"",N33/J33*100)</f>
        <v/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15"/>
      <c r="J34" s="15"/>
      <c r="K34" s="15"/>
      <c r="L34" s="14"/>
      <c r="M34" s="15"/>
      <c r="N34" s="176"/>
      <c r="O34" s="209"/>
    </row>
    <row r="35" spans="2:15" ht="12.95" customHeight="1" x14ac:dyDescent="0.2">
      <c r="F35" s="60"/>
      <c r="G35" s="71"/>
      <c r="L35" s="196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"/>
  <dimension ref="A1:R94"/>
  <sheetViews>
    <sheetView topLeftCell="I1" zoomScaleNormal="100" workbookViewId="0">
      <selection activeCell="R15" sqref="R15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8" ht="13.5" thickBot="1" x14ac:dyDescent="0.25"/>
    <row r="2" spans="2:18" s="43" customFormat="1" ht="20.100000000000001" customHeight="1" thickTop="1" thickBot="1" x14ac:dyDescent="0.25">
      <c r="B2" s="218" t="s">
        <v>229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8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8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1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8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42"/>
      <c r="K5" s="238"/>
      <c r="L5" s="116" t="s">
        <v>119</v>
      </c>
      <c r="M5" s="95" t="s">
        <v>120</v>
      </c>
      <c r="N5" s="172" t="s">
        <v>83</v>
      </c>
      <c r="O5" s="235"/>
    </row>
    <row r="6" spans="2:18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8" s="2" customFormat="1" ht="12.95" customHeight="1" x14ac:dyDescent="0.25">
      <c r="B7" s="5" t="s">
        <v>29</v>
      </c>
      <c r="C7" s="6" t="s">
        <v>3</v>
      </c>
      <c r="D7" s="6" t="s">
        <v>48</v>
      </c>
      <c r="E7" s="137" t="s">
        <v>162</v>
      </c>
      <c r="F7" s="4"/>
      <c r="G7" s="4"/>
      <c r="H7" s="4"/>
      <c r="I7" s="4"/>
      <c r="J7" s="109"/>
      <c r="K7" s="109"/>
      <c r="L7" s="3"/>
      <c r="M7" s="4"/>
      <c r="N7" s="178"/>
      <c r="O7" s="206"/>
    </row>
    <row r="8" spans="2:18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6">
        <f t="shared" ref="I8:J8" si="0">SUM(I9:I11)</f>
        <v>146960</v>
      </c>
      <c r="J8" s="86">
        <f t="shared" si="0"/>
        <v>146960</v>
      </c>
      <c r="K8" s="86">
        <f>SUM(K9:K11)</f>
        <v>76779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2" si="1">IF(J8=0,"",N8/J8*100)</f>
        <v>0</v>
      </c>
    </row>
    <row r="9" spans="2:18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121260</v>
      </c>
      <c r="J9" s="87">
        <v>121260</v>
      </c>
      <c r="K9" s="87">
        <v>60990</v>
      </c>
      <c r="L9" s="104"/>
      <c r="M9" s="87"/>
      <c r="N9" s="180">
        <f>SUM(L9:M9)</f>
        <v>0</v>
      </c>
      <c r="O9" s="208">
        <f t="shared" si="1"/>
        <v>0</v>
      </c>
    </row>
    <row r="10" spans="2:18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25700</v>
      </c>
      <c r="J10" s="87">
        <v>25700</v>
      </c>
      <c r="K10" s="87">
        <v>15789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8" ht="8.1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8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6">
        <f t="shared" ref="I12:J12" si="3">I13</f>
        <v>12880</v>
      </c>
      <c r="J12" s="86">
        <f t="shared" si="3"/>
        <v>12880</v>
      </c>
      <c r="K12" s="86">
        <f t="shared" ref="K12:L12" si="4">K13</f>
        <v>6404</v>
      </c>
      <c r="L12" s="159">
        <f t="shared" si="4"/>
        <v>0</v>
      </c>
      <c r="M12" s="89">
        <f>M13</f>
        <v>0</v>
      </c>
      <c r="N12" s="179">
        <f>N13</f>
        <v>0</v>
      </c>
      <c r="O12" s="207">
        <f t="shared" si="1"/>
        <v>0</v>
      </c>
      <c r="R12" s="32"/>
    </row>
    <row r="13" spans="2:18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12880</v>
      </c>
      <c r="J13" s="87">
        <v>12880</v>
      </c>
      <c r="K13" s="87">
        <v>6404</v>
      </c>
      <c r="L13" s="104"/>
      <c r="M13" s="87"/>
      <c r="N13" s="180">
        <f>SUM(L13:M13)</f>
        <v>0</v>
      </c>
      <c r="O13" s="208">
        <f t="shared" si="1"/>
        <v>0</v>
      </c>
    </row>
    <row r="14" spans="2:18" ht="8.1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8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6">
        <f t="shared" ref="I15:J15" si="5">SUM(I16:I24)</f>
        <v>6500</v>
      </c>
      <c r="J15" s="86">
        <f t="shared" si="5"/>
        <v>6500</v>
      </c>
      <c r="K15" s="86">
        <f>SUM(K16:K24)</f>
        <v>1226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8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500</v>
      </c>
      <c r="J16" s="87">
        <v>500</v>
      </c>
      <c r="K16" s="87">
        <v>222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0</v>
      </c>
      <c r="J17" s="87">
        <v>0</v>
      </c>
      <c r="K17" s="87">
        <v>0</v>
      </c>
      <c r="L17" s="104"/>
      <c r="M17" s="87"/>
      <c r="N17" s="180">
        <f t="shared" si="6"/>
        <v>0</v>
      </c>
      <c r="O17" s="208" t="str">
        <f t="shared" si="1"/>
        <v/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2500</v>
      </c>
      <c r="J18" s="87">
        <v>2500</v>
      </c>
      <c r="K18" s="87">
        <v>808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1500</v>
      </c>
      <c r="J19" s="87">
        <v>1500</v>
      </c>
      <c r="K19" s="87">
        <v>0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0</v>
      </c>
      <c r="J20" s="87">
        <v>0</v>
      </c>
      <c r="K20" s="87">
        <v>0</v>
      </c>
      <c r="L20" s="104"/>
      <c r="M20" s="87"/>
      <c r="N20" s="180">
        <f t="shared" si="6"/>
        <v>0</v>
      </c>
      <c r="O20" s="208" t="str">
        <f t="shared" si="1"/>
        <v/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500</v>
      </c>
      <c r="J22" s="87">
        <v>500</v>
      </c>
      <c r="K22" s="87">
        <v>0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1500</v>
      </c>
      <c r="J24" s="87">
        <v>1500</v>
      </c>
      <c r="K24" s="87">
        <v>196</v>
      </c>
      <c r="L24" s="104"/>
      <c r="M24" s="87"/>
      <c r="N24" s="180">
        <f t="shared" si="6"/>
        <v>0</v>
      </c>
      <c r="O24" s="208">
        <f t="shared" si="1"/>
        <v>0</v>
      </c>
    </row>
    <row r="25" spans="2:15" ht="8.1" customHeight="1" x14ac:dyDescent="0.25">
      <c r="B25" s="9"/>
      <c r="C25" s="10"/>
      <c r="D25" s="10"/>
      <c r="E25" s="10"/>
      <c r="F25" s="58"/>
      <c r="G25" s="69"/>
      <c r="H25" s="18"/>
      <c r="I25" s="86"/>
      <c r="J25" s="86"/>
      <c r="K25" s="86"/>
      <c r="L25" s="159"/>
      <c r="M25" s="89"/>
      <c r="N25" s="174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136"/>
      <c r="F26" s="66">
        <v>614000</v>
      </c>
      <c r="G26" s="78"/>
      <c r="H26" s="19" t="s">
        <v>74</v>
      </c>
      <c r="I26" s="86">
        <f t="shared" ref="I26:J26" si="7">SUM(I27:I27)</f>
        <v>300000</v>
      </c>
      <c r="J26" s="86">
        <f t="shared" si="7"/>
        <v>300000</v>
      </c>
      <c r="K26" s="86">
        <f t="shared" ref="K26" si="8">SUM(K27:K27)</f>
        <v>0</v>
      </c>
      <c r="L26" s="159">
        <f t="shared" ref="L26:M26" si="9">SUM(L27:L27)</f>
        <v>0</v>
      </c>
      <c r="M26" s="89">
        <f t="shared" si="9"/>
        <v>0</v>
      </c>
      <c r="N26" s="174">
        <f t="shared" ref="N26" si="10">SUM(N27:N27)</f>
        <v>0</v>
      </c>
      <c r="O26" s="207">
        <f t="shared" si="1"/>
        <v>0</v>
      </c>
    </row>
    <row r="27" spans="2:15" ht="24" customHeight="1" x14ac:dyDescent="0.2">
      <c r="B27" s="9"/>
      <c r="C27" s="10"/>
      <c r="D27" s="18"/>
      <c r="E27" s="18"/>
      <c r="F27" s="82">
        <v>614200</v>
      </c>
      <c r="G27" s="75" t="s">
        <v>131</v>
      </c>
      <c r="H27" s="147" t="s">
        <v>186</v>
      </c>
      <c r="I27" s="87">
        <v>300000</v>
      </c>
      <c r="J27" s="87">
        <v>300000</v>
      </c>
      <c r="K27" s="87">
        <v>0</v>
      </c>
      <c r="L27" s="104"/>
      <c r="M27" s="87"/>
      <c r="N27" s="180">
        <f>SUM(L27:M27)</f>
        <v>0</v>
      </c>
      <c r="O27" s="208">
        <f t="shared" si="1"/>
        <v>0</v>
      </c>
    </row>
    <row r="28" spans="2:15" ht="8.1" customHeight="1" x14ac:dyDescent="0.2">
      <c r="B28" s="9"/>
      <c r="C28" s="10"/>
      <c r="D28" s="10"/>
      <c r="E28" s="132"/>
      <c r="F28" s="62"/>
      <c r="G28" s="73"/>
      <c r="H28" s="18"/>
      <c r="I28" s="87"/>
      <c r="J28" s="87"/>
      <c r="K28" s="87"/>
      <c r="L28" s="104"/>
      <c r="M28" s="87"/>
      <c r="N28" s="175"/>
      <c r="O28" s="208" t="str">
        <f t="shared" si="1"/>
        <v/>
      </c>
    </row>
    <row r="29" spans="2:15" s="1" customFormat="1" ht="12.95" customHeight="1" x14ac:dyDescent="0.25">
      <c r="B29" s="11"/>
      <c r="C29" s="7"/>
      <c r="D29" s="7"/>
      <c r="E29" s="7"/>
      <c r="F29" s="57">
        <v>821000</v>
      </c>
      <c r="G29" s="68"/>
      <c r="H29" s="19" t="s">
        <v>12</v>
      </c>
      <c r="I29" s="86">
        <f t="shared" ref="I29:J29" si="11">SUM(I30:I31)</f>
        <v>2000</v>
      </c>
      <c r="J29" s="86">
        <f t="shared" si="11"/>
        <v>2000</v>
      </c>
      <c r="K29" s="86">
        <f t="shared" ref="K29" si="12">SUM(K30:K31)</f>
        <v>0</v>
      </c>
      <c r="L29" s="159">
        <f t="shared" ref="L29" si="13">SUM(L30:L31)</f>
        <v>0</v>
      </c>
      <c r="M29" s="89">
        <f>SUM(M30:M31)</f>
        <v>0</v>
      </c>
      <c r="N29" s="174">
        <f>SUM(N30:N31)</f>
        <v>0</v>
      </c>
      <c r="O29" s="207">
        <f t="shared" si="1"/>
        <v>0</v>
      </c>
    </row>
    <row r="30" spans="2:15" ht="12.95" customHeight="1" x14ac:dyDescent="0.2">
      <c r="B30" s="9"/>
      <c r="C30" s="10"/>
      <c r="D30" s="10"/>
      <c r="E30" s="10"/>
      <c r="F30" s="58">
        <v>821200</v>
      </c>
      <c r="G30" s="69"/>
      <c r="H30" s="18" t="s">
        <v>13</v>
      </c>
      <c r="I30" s="87">
        <v>0</v>
      </c>
      <c r="J30" s="87">
        <v>0</v>
      </c>
      <c r="K30" s="87">
        <v>0</v>
      </c>
      <c r="L30" s="104"/>
      <c r="M30" s="87"/>
      <c r="N30" s="180">
        <f t="shared" ref="N30:N31" si="14">SUM(L30:M30)</f>
        <v>0</v>
      </c>
      <c r="O30" s="208" t="str">
        <f t="shared" si="1"/>
        <v/>
      </c>
    </row>
    <row r="31" spans="2:15" ht="12.95" customHeight="1" x14ac:dyDescent="0.2">
      <c r="B31" s="9"/>
      <c r="C31" s="10"/>
      <c r="D31" s="10"/>
      <c r="E31" s="10"/>
      <c r="F31" s="58">
        <v>821300</v>
      </c>
      <c r="G31" s="69"/>
      <c r="H31" s="18" t="s">
        <v>14</v>
      </c>
      <c r="I31" s="87">
        <v>2000</v>
      </c>
      <c r="J31" s="87">
        <v>2000</v>
      </c>
      <c r="K31" s="8">
        <v>0</v>
      </c>
      <c r="L31" s="104"/>
      <c r="M31" s="87"/>
      <c r="N31" s="180">
        <f t="shared" si="14"/>
        <v>0</v>
      </c>
      <c r="O31" s="208">
        <f t="shared" si="1"/>
        <v>0</v>
      </c>
    </row>
    <row r="32" spans="2:15" ht="8.1" customHeight="1" x14ac:dyDescent="0.2">
      <c r="B32" s="9"/>
      <c r="C32" s="10"/>
      <c r="D32" s="10"/>
      <c r="E32" s="10"/>
      <c r="F32" s="58"/>
      <c r="G32" s="69"/>
      <c r="H32" s="18"/>
      <c r="I32" s="87"/>
      <c r="J32" s="87"/>
      <c r="K32" s="87"/>
      <c r="L32" s="104"/>
      <c r="M32" s="87"/>
      <c r="N32" s="175"/>
      <c r="O32" s="208" t="str">
        <f t="shared" si="1"/>
        <v/>
      </c>
    </row>
    <row r="33" spans="1:18" s="1" customFormat="1" ht="12.95" customHeight="1" x14ac:dyDescent="0.25">
      <c r="B33" s="11"/>
      <c r="C33" s="7"/>
      <c r="D33" s="7"/>
      <c r="E33" s="7"/>
      <c r="F33" s="57"/>
      <c r="G33" s="68"/>
      <c r="H33" s="19" t="s">
        <v>15</v>
      </c>
      <c r="I33" s="89">
        <v>4</v>
      </c>
      <c r="J33" s="89">
        <v>4</v>
      </c>
      <c r="K33" s="89">
        <v>4</v>
      </c>
      <c r="L33" s="159"/>
      <c r="M33" s="89"/>
      <c r="N33" s="174"/>
      <c r="O33" s="208"/>
    </row>
    <row r="34" spans="1:18" s="1" customFormat="1" ht="12.95" customHeight="1" x14ac:dyDescent="0.25">
      <c r="B34" s="11"/>
      <c r="C34" s="7"/>
      <c r="D34" s="7"/>
      <c r="E34" s="7"/>
      <c r="F34" s="57"/>
      <c r="G34" s="68"/>
      <c r="H34" s="7" t="s">
        <v>24</v>
      </c>
      <c r="I34" s="13">
        <f t="shared" ref="I34:N34" si="15">I29+I26+I15+I12+I8</f>
        <v>468340</v>
      </c>
      <c r="J34" s="110">
        <f t="shared" si="15"/>
        <v>468340</v>
      </c>
      <c r="K34" s="110">
        <f t="shared" si="15"/>
        <v>84409</v>
      </c>
      <c r="L34" s="113">
        <f t="shared" si="15"/>
        <v>0</v>
      </c>
      <c r="M34" s="13">
        <f t="shared" si="15"/>
        <v>0</v>
      </c>
      <c r="N34" s="174">
        <f t="shared" si="15"/>
        <v>0</v>
      </c>
      <c r="O34" s="207">
        <f>IF(J34=0,"",N34/J34*100)</f>
        <v>0</v>
      </c>
    </row>
    <row r="35" spans="1:18" s="1" customFormat="1" ht="12.95" customHeight="1" x14ac:dyDescent="0.25">
      <c r="B35" s="11"/>
      <c r="C35" s="7"/>
      <c r="D35" s="7"/>
      <c r="E35" s="7"/>
      <c r="F35" s="57"/>
      <c r="G35" s="68"/>
      <c r="H35" s="7" t="s">
        <v>16</v>
      </c>
      <c r="I35" s="13">
        <f>I34+'5'!I31+'4'!I31+'3'!I31+'2'!I52</f>
        <v>4947480</v>
      </c>
      <c r="J35" s="110">
        <f>J34+'5'!J31+'4'!J31+'3'!J31+'2'!J52</f>
        <v>4384293</v>
      </c>
      <c r="K35" s="110">
        <f>K34+'5'!K31+'4'!K31+'3'!K31+'2'!K52</f>
        <v>1025213</v>
      </c>
      <c r="L35" s="113">
        <f>L34+'5'!L31+'4'!L31+'3'!L31+'2'!L52</f>
        <v>0</v>
      </c>
      <c r="M35" s="13">
        <f>M34+'5'!M31+'4'!M31+'3'!M31+'2'!M52</f>
        <v>0</v>
      </c>
      <c r="N35" s="174">
        <f>N34+'5'!N31+'4'!N31+'3'!N31+'2'!N52</f>
        <v>0</v>
      </c>
      <c r="O35" s="207">
        <f>IF(J35=0,"",N35/J35*100)</f>
        <v>0</v>
      </c>
    </row>
    <row r="36" spans="1:18" s="1" customFormat="1" ht="12.95" customHeight="1" x14ac:dyDescent="0.25">
      <c r="B36" s="11"/>
      <c r="C36" s="7"/>
      <c r="D36" s="7"/>
      <c r="E36" s="7"/>
      <c r="F36" s="57"/>
      <c r="G36" s="68"/>
      <c r="H36" s="7" t="s">
        <v>17</v>
      </c>
      <c r="I36" s="131">
        <f>I35</f>
        <v>4947480</v>
      </c>
      <c r="J36" s="177">
        <f t="shared" ref="J36:N36" si="16">J35</f>
        <v>4384293</v>
      </c>
      <c r="K36" s="177">
        <f t="shared" ref="K36" si="17">K35</f>
        <v>1025213</v>
      </c>
      <c r="L36" s="188">
        <f t="shared" si="16"/>
        <v>0</v>
      </c>
      <c r="M36" s="131">
        <f t="shared" si="16"/>
        <v>0</v>
      </c>
      <c r="N36" s="189">
        <f t="shared" si="16"/>
        <v>0</v>
      </c>
      <c r="O36" s="207">
        <f>IF(J36=0,"",N36/J36*100)</f>
        <v>0</v>
      </c>
    </row>
    <row r="37" spans="1:18" ht="8.1" customHeight="1" thickBot="1" x14ac:dyDescent="0.25">
      <c r="B37" s="14"/>
      <c r="C37" s="15"/>
      <c r="D37" s="15"/>
      <c r="E37" s="15"/>
      <c r="F37" s="59"/>
      <c r="G37" s="70"/>
      <c r="H37" s="15"/>
      <c r="I37" s="15"/>
      <c r="J37" s="21"/>
      <c r="K37" s="21"/>
      <c r="L37" s="14"/>
      <c r="M37" s="15"/>
      <c r="N37" s="176"/>
      <c r="O37" s="209"/>
    </row>
    <row r="38" spans="1:18" ht="12.95" customHeight="1" x14ac:dyDescent="0.2">
      <c r="F38" s="60"/>
      <c r="G38" s="71"/>
      <c r="N38" s="96"/>
    </row>
    <row r="39" spans="1:18" ht="12.95" customHeight="1" x14ac:dyDescent="0.2">
      <c r="F39" s="60"/>
      <c r="G39" s="71"/>
      <c r="N39" s="96"/>
    </row>
    <row r="40" spans="1:18" ht="12.95" customHeight="1" x14ac:dyDescent="0.2">
      <c r="F40" s="60"/>
      <c r="G40" s="71"/>
      <c r="N40" s="96"/>
    </row>
    <row r="41" spans="1:18" ht="12.95" customHeight="1" x14ac:dyDescent="0.2">
      <c r="F41" s="60"/>
      <c r="G41" s="71"/>
      <c r="N41" s="96"/>
    </row>
    <row r="42" spans="1:18" ht="12.95" customHeight="1" x14ac:dyDescent="0.2">
      <c r="F42" s="60"/>
      <c r="G42" s="71"/>
      <c r="N42" s="96"/>
    </row>
    <row r="43" spans="1:18" ht="12.95" customHeight="1" x14ac:dyDescent="0.2">
      <c r="F43" s="60"/>
      <c r="G43" s="71"/>
      <c r="N43" s="96"/>
    </row>
    <row r="44" spans="1:18" ht="12.95" customHeight="1" x14ac:dyDescent="0.2">
      <c r="F44" s="60"/>
      <c r="G44" s="71"/>
      <c r="N44" s="96"/>
    </row>
    <row r="45" spans="1:18" ht="12.95" customHeight="1" x14ac:dyDescent="0.2">
      <c r="F45" s="60"/>
      <c r="G45" s="71"/>
      <c r="N45" s="96"/>
    </row>
    <row r="46" spans="1:18" s="80" customFormat="1" ht="12.95" customHeight="1" x14ac:dyDescent="0.2">
      <c r="A46" s="8"/>
      <c r="B46" s="8"/>
      <c r="C46" s="8"/>
      <c r="D46" s="8"/>
      <c r="E46" s="8"/>
      <c r="F46" s="60"/>
      <c r="G46" s="71"/>
      <c r="H46" s="8"/>
      <c r="I46" s="8"/>
      <c r="J46" s="8"/>
      <c r="K46" s="8"/>
      <c r="L46" s="8"/>
      <c r="M46" s="8"/>
      <c r="N46" s="96"/>
      <c r="P46" s="8"/>
      <c r="Q46" s="8"/>
      <c r="R46" s="8"/>
    </row>
    <row r="47" spans="1:18" s="80" customFormat="1" ht="12.95" customHeight="1" x14ac:dyDescent="0.2">
      <c r="A47" s="8"/>
      <c r="B47" s="8"/>
      <c r="C47" s="8"/>
      <c r="D47" s="8"/>
      <c r="E47" s="8"/>
      <c r="F47" s="60"/>
      <c r="G47" s="71"/>
      <c r="H47" s="8"/>
      <c r="I47" s="8"/>
      <c r="J47" s="8"/>
      <c r="K47" s="8"/>
      <c r="L47" s="8"/>
      <c r="M47" s="8"/>
      <c r="N47" s="96"/>
      <c r="P47" s="8"/>
      <c r="Q47" s="8"/>
      <c r="R47" s="8"/>
    </row>
    <row r="48" spans="1:18" s="80" customFormat="1" ht="12.95" customHeight="1" x14ac:dyDescent="0.2">
      <c r="A48" s="8"/>
      <c r="B48" s="8"/>
      <c r="C48" s="8"/>
      <c r="D48" s="8"/>
      <c r="E48" s="8"/>
      <c r="F48" s="60"/>
      <c r="G48" s="71"/>
      <c r="H48" s="8"/>
      <c r="I48" s="8"/>
      <c r="J48" s="8"/>
      <c r="K48" s="8"/>
      <c r="L48" s="8"/>
      <c r="M48" s="8"/>
      <c r="N48" s="96"/>
      <c r="P48" s="8"/>
      <c r="Q48" s="8"/>
      <c r="R48" s="8"/>
    </row>
    <row r="49" spans="1:18" s="80" customFormat="1" ht="12.95" customHeight="1" x14ac:dyDescent="0.2">
      <c r="A49" s="8"/>
      <c r="B49" s="8"/>
      <c r="C49" s="8"/>
      <c r="D49" s="8"/>
      <c r="E49" s="8"/>
      <c r="F49" s="60"/>
      <c r="G49" s="71"/>
      <c r="H49" s="8"/>
      <c r="I49" s="8"/>
      <c r="J49" s="8"/>
      <c r="K49" s="8"/>
      <c r="L49" s="8"/>
      <c r="M49" s="8"/>
      <c r="N49" s="96"/>
      <c r="P49" s="8"/>
      <c r="Q49" s="8"/>
      <c r="R49" s="8"/>
    </row>
    <row r="50" spans="1:18" s="80" customFormat="1" ht="12.95" customHeight="1" x14ac:dyDescent="0.2">
      <c r="A50" s="8"/>
      <c r="B50" s="8"/>
      <c r="C50" s="8"/>
      <c r="D50" s="8"/>
      <c r="E50" s="8"/>
      <c r="F50" s="60"/>
      <c r="G50" s="71"/>
      <c r="H50" s="8"/>
      <c r="I50" s="8"/>
      <c r="J50" s="8"/>
      <c r="K50" s="8"/>
      <c r="L50" s="8"/>
      <c r="M50" s="8"/>
      <c r="N50" s="96"/>
      <c r="P50" s="8"/>
      <c r="Q50" s="8"/>
      <c r="R50" s="8"/>
    </row>
    <row r="51" spans="1:18" s="80" customFormat="1" ht="12.95" customHeight="1" x14ac:dyDescent="0.2">
      <c r="A51" s="8"/>
      <c r="B51" s="8"/>
      <c r="C51" s="8"/>
      <c r="D51" s="8"/>
      <c r="E51" s="8"/>
      <c r="F51" s="60"/>
      <c r="G51" s="71"/>
      <c r="H51" s="8"/>
      <c r="I51" s="8"/>
      <c r="J51" s="8"/>
      <c r="K51" s="8"/>
      <c r="L51" s="8"/>
      <c r="M51" s="8"/>
      <c r="N51" s="96"/>
      <c r="P51" s="8"/>
      <c r="Q51" s="8"/>
      <c r="R51" s="8"/>
    </row>
    <row r="52" spans="1:18" s="80" customFormat="1" ht="12.95" customHeight="1" x14ac:dyDescent="0.2">
      <c r="A52" s="8"/>
      <c r="B52" s="8"/>
      <c r="C52" s="8"/>
      <c r="D52" s="8"/>
      <c r="E52" s="8"/>
      <c r="F52" s="60"/>
      <c r="G52" s="71"/>
      <c r="H52" s="8"/>
      <c r="I52" s="8"/>
      <c r="J52" s="8"/>
      <c r="K52" s="8"/>
      <c r="L52" s="8"/>
      <c r="M52" s="8"/>
      <c r="N52" s="96"/>
      <c r="P52" s="8"/>
      <c r="Q52" s="8"/>
      <c r="R52" s="8"/>
    </row>
    <row r="53" spans="1:18" s="80" customFormat="1" ht="12.95" customHeight="1" x14ac:dyDescent="0.2">
      <c r="A53" s="8"/>
      <c r="B53" s="8"/>
      <c r="C53" s="8"/>
      <c r="D53" s="8"/>
      <c r="E53" s="8"/>
      <c r="F53" s="60"/>
      <c r="G53" s="71"/>
      <c r="H53" s="8"/>
      <c r="I53" s="8"/>
      <c r="J53" s="8"/>
      <c r="K53" s="8"/>
      <c r="L53" s="8"/>
      <c r="M53" s="8"/>
      <c r="N53" s="96"/>
      <c r="P53" s="8"/>
      <c r="Q53" s="8"/>
      <c r="R53" s="8"/>
    </row>
    <row r="54" spans="1:18" s="80" customFormat="1" ht="12.95" customHeight="1" x14ac:dyDescent="0.2">
      <c r="A54" s="8"/>
      <c r="B54" s="8"/>
      <c r="C54" s="8"/>
      <c r="D54" s="8"/>
      <c r="E54" s="8"/>
      <c r="F54" s="60"/>
      <c r="G54" s="71"/>
      <c r="H54" s="8"/>
      <c r="I54" s="8"/>
      <c r="J54" s="8"/>
      <c r="K54" s="8"/>
      <c r="L54" s="8"/>
      <c r="M54" s="8"/>
      <c r="N54" s="96"/>
      <c r="P54" s="8"/>
      <c r="Q54" s="8"/>
      <c r="R54" s="8"/>
    </row>
    <row r="55" spans="1:18" s="80" customFormat="1" ht="12.95" customHeight="1" x14ac:dyDescent="0.2">
      <c r="A55" s="8"/>
      <c r="B55" s="8"/>
      <c r="C55" s="8"/>
      <c r="D55" s="8"/>
      <c r="E55" s="8"/>
      <c r="F55" s="60"/>
      <c r="G55" s="71"/>
      <c r="H55" s="8"/>
      <c r="I55" s="8"/>
      <c r="J55" s="8"/>
      <c r="K55" s="8"/>
      <c r="L55" s="8"/>
      <c r="M55" s="8"/>
      <c r="N55" s="96"/>
      <c r="P55" s="8"/>
      <c r="Q55" s="8"/>
      <c r="R55" s="8"/>
    </row>
    <row r="56" spans="1:18" s="80" customFormat="1" ht="12.95" customHeight="1" x14ac:dyDescent="0.2">
      <c r="A56" s="8"/>
      <c r="B56" s="8"/>
      <c r="C56" s="8"/>
      <c r="D56" s="8"/>
      <c r="E56" s="8"/>
      <c r="F56" s="60"/>
      <c r="G56" s="71"/>
      <c r="H56" s="8"/>
      <c r="I56" s="8"/>
      <c r="J56" s="8"/>
      <c r="K56" s="8"/>
      <c r="L56" s="8"/>
      <c r="M56" s="8"/>
      <c r="N56" s="96"/>
      <c r="P56" s="8"/>
      <c r="Q56" s="8"/>
      <c r="R56" s="8"/>
    </row>
    <row r="57" spans="1:18" s="80" customFormat="1" ht="12.95" customHeight="1" x14ac:dyDescent="0.2">
      <c r="A57" s="8"/>
      <c r="B57" s="8"/>
      <c r="C57" s="8"/>
      <c r="D57" s="8"/>
      <c r="E57" s="8"/>
      <c r="F57" s="60"/>
      <c r="G57" s="71"/>
      <c r="H57" s="8"/>
      <c r="I57" s="8"/>
      <c r="J57" s="8"/>
      <c r="K57" s="8"/>
      <c r="L57" s="8"/>
      <c r="M57" s="8"/>
      <c r="N57" s="96"/>
      <c r="P57" s="8"/>
      <c r="Q57" s="8"/>
      <c r="R57" s="8"/>
    </row>
    <row r="58" spans="1:18" s="80" customFormat="1" ht="17.100000000000001" customHeight="1" x14ac:dyDescent="0.2">
      <c r="A58" s="8"/>
      <c r="B58" s="8"/>
      <c r="C58" s="8"/>
      <c r="D58" s="8"/>
      <c r="E58" s="8"/>
      <c r="F58" s="60"/>
      <c r="G58" s="71"/>
      <c r="H58" s="8"/>
      <c r="I58" s="8"/>
      <c r="J58" s="8"/>
      <c r="K58" s="8"/>
      <c r="L58" s="8"/>
      <c r="M58" s="8"/>
      <c r="N58" s="96"/>
      <c r="P58" s="8"/>
      <c r="Q58" s="8"/>
      <c r="R58" s="8"/>
    </row>
    <row r="59" spans="1:18" s="80" customFormat="1" ht="14.25" x14ac:dyDescent="0.2">
      <c r="A59" s="8"/>
      <c r="B59" s="8"/>
      <c r="C59" s="8"/>
      <c r="D59" s="8"/>
      <c r="E59" s="8"/>
      <c r="F59" s="60"/>
      <c r="G59" s="71"/>
      <c r="H59" s="8"/>
      <c r="I59" s="8"/>
      <c r="J59" s="8"/>
      <c r="K59" s="8"/>
      <c r="L59" s="8"/>
      <c r="M59" s="8"/>
      <c r="N59" s="96"/>
      <c r="P59" s="8"/>
      <c r="Q59" s="8"/>
      <c r="R59" s="8"/>
    </row>
    <row r="60" spans="1:18" s="80" customFormat="1" ht="14.25" x14ac:dyDescent="0.2">
      <c r="A60" s="8"/>
      <c r="B60" s="8"/>
      <c r="C60" s="8"/>
      <c r="D60" s="8"/>
      <c r="E60" s="8"/>
      <c r="F60" s="60"/>
      <c r="G60" s="71"/>
      <c r="H60" s="8"/>
      <c r="I60" s="8"/>
      <c r="J60" s="8"/>
      <c r="K60" s="8"/>
      <c r="L60" s="8"/>
      <c r="M60" s="8"/>
      <c r="N60" s="96"/>
      <c r="P60" s="8"/>
      <c r="Q60" s="8"/>
      <c r="R60" s="8"/>
    </row>
    <row r="61" spans="1:18" s="80" customFormat="1" ht="14.25" x14ac:dyDescent="0.2">
      <c r="A61" s="8"/>
      <c r="B61" s="8"/>
      <c r="C61" s="8"/>
      <c r="D61" s="8"/>
      <c r="E61" s="8"/>
      <c r="F61" s="60"/>
      <c r="G61" s="71"/>
      <c r="H61" s="8"/>
      <c r="I61" s="8"/>
      <c r="J61" s="8"/>
      <c r="K61" s="8"/>
      <c r="L61" s="8"/>
      <c r="M61" s="8"/>
      <c r="N61" s="96"/>
      <c r="P61" s="8"/>
      <c r="Q61" s="8"/>
      <c r="R61" s="8"/>
    </row>
    <row r="62" spans="1:18" s="80" customFormat="1" ht="14.25" x14ac:dyDescent="0.2">
      <c r="A62" s="8"/>
      <c r="B62" s="8"/>
      <c r="C62" s="8"/>
      <c r="D62" s="8"/>
      <c r="E62" s="8"/>
      <c r="F62" s="60"/>
      <c r="G62" s="71"/>
      <c r="H62" s="8"/>
      <c r="I62" s="8"/>
      <c r="J62" s="8"/>
      <c r="K62" s="8"/>
      <c r="L62" s="8"/>
      <c r="M62" s="8"/>
      <c r="N62" s="96"/>
      <c r="P62" s="8"/>
      <c r="Q62" s="8"/>
      <c r="R62" s="8"/>
    </row>
    <row r="63" spans="1:18" s="80" customFormat="1" ht="14.25" x14ac:dyDescent="0.2">
      <c r="A63" s="8"/>
      <c r="B63" s="8"/>
      <c r="C63" s="8"/>
      <c r="D63" s="8"/>
      <c r="E63" s="8"/>
      <c r="F63" s="60"/>
      <c r="G63" s="71"/>
      <c r="H63" s="8"/>
      <c r="I63" s="8"/>
      <c r="J63" s="8"/>
      <c r="K63" s="8"/>
      <c r="L63" s="8"/>
      <c r="M63" s="8"/>
      <c r="N63" s="96"/>
      <c r="P63" s="8"/>
      <c r="Q63" s="8"/>
      <c r="R63" s="8"/>
    </row>
    <row r="64" spans="1:18" s="80" customFormat="1" ht="14.25" x14ac:dyDescent="0.2">
      <c r="A64" s="8"/>
      <c r="B64" s="8"/>
      <c r="C64" s="8"/>
      <c r="D64" s="8"/>
      <c r="E64" s="8"/>
      <c r="F64" s="60"/>
      <c r="G64" s="71"/>
      <c r="H64" s="8"/>
      <c r="I64" s="8"/>
      <c r="J64" s="8"/>
      <c r="K64" s="8"/>
      <c r="L64" s="8"/>
      <c r="M64" s="8"/>
      <c r="N64" s="96"/>
      <c r="P64" s="8"/>
      <c r="Q64" s="8"/>
      <c r="R64" s="8"/>
    </row>
    <row r="65" spans="1:18" s="80" customFormat="1" ht="14.25" x14ac:dyDescent="0.2">
      <c r="A65" s="8"/>
      <c r="B65" s="8"/>
      <c r="C65" s="8"/>
      <c r="D65" s="8"/>
      <c r="E65" s="8"/>
      <c r="F65" s="60"/>
      <c r="G65" s="71"/>
      <c r="H65" s="8"/>
      <c r="I65" s="8"/>
      <c r="J65" s="8"/>
      <c r="K65" s="8"/>
      <c r="L65" s="8"/>
      <c r="M65" s="8"/>
      <c r="N65" s="96"/>
      <c r="P65" s="8"/>
      <c r="Q65" s="8"/>
      <c r="R65" s="8"/>
    </row>
    <row r="66" spans="1:18" s="80" customFormat="1" ht="14.25" x14ac:dyDescent="0.2">
      <c r="A66" s="8"/>
      <c r="B66" s="8"/>
      <c r="C66" s="8"/>
      <c r="D66" s="8"/>
      <c r="E66" s="8"/>
      <c r="F66" s="60"/>
      <c r="G66" s="71"/>
      <c r="H66" s="8"/>
      <c r="I66" s="8"/>
      <c r="J66" s="8"/>
      <c r="K66" s="8"/>
      <c r="L66" s="8"/>
      <c r="M66" s="8"/>
      <c r="N66" s="96"/>
      <c r="P66" s="8"/>
      <c r="Q66" s="8"/>
      <c r="R66" s="8"/>
    </row>
    <row r="67" spans="1:18" s="80" customFormat="1" ht="14.25" x14ac:dyDescent="0.2">
      <c r="A67" s="8"/>
      <c r="B67" s="8"/>
      <c r="C67" s="8"/>
      <c r="D67" s="8"/>
      <c r="E67" s="8"/>
      <c r="F67" s="60"/>
      <c r="G67" s="71"/>
      <c r="H67" s="8"/>
      <c r="I67" s="8"/>
      <c r="J67" s="8"/>
      <c r="K67" s="8"/>
      <c r="L67" s="8"/>
      <c r="M67" s="8"/>
      <c r="N67" s="96"/>
      <c r="P67" s="8"/>
      <c r="Q67" s="8"/>
      <c r="R67" s="8"/>
    </row>
    <row r="68" spans="1:18" s="80" customFormat="1" ht="14.25" x14ac:dyDescent="0.2">
      <c r="A68" s="8"/>
      <c r="B68" s="8"/>
      <c r="C68" s="8"/>
      <c r="D68" s="8"/>
      <c r="E68" s="8"/>
      <c r="F68" s="60"/>
      <c r="G68" s="71"/>
      <c r="H68" s="8"/>
      <c r="I68" s="8"/>
      <c r="J68" s="8"/>
      <c r="K68" s="8"/>
      <c r="L68" s="8"/>
      <c r="M68" s="8"/>
      <c r="N68" s="96"/>
      <c r="P68" s="8"/>
      <c r="Q68" s="8"/>
      <c r="R68" s="8"/>
    </row>
    <row r="69" spans="1:18" s="80" customFormat="1" ht="14.25" x14ac:dyDescent="0.2">
      <c r="A69" s="8"/>
      <c r="B69" s="8"/>
      <c r="C69" s="8"/>
      <c r="D69" s="8"/>
      <c r="E69" s="8"/>
      <c r="F69" s="60"/>
      <c r="G69" s="71"/>
      <c r="H69" s="8"/>
      <c r="I69" s="8"/>
      <c r="J69" s="8"/>
      <c r="K69" s="8"/>
      <c r="L69" s="8"/>
      <c r="M69" s="8"/>
      <c r="N69" s="96"/>
      <c r="P69" s="8"/>
      <c r="Q69" s="8"/>
      <c r="R69" s="8"/>
    </row>
    <row r="70" spans="1:18" s="80" customFormat="1" ht="14.25" x14ac:dyDescent="0.2">
      <c r="A70" s="8"/>
      <c r="B70" s="8"/>
      <c r="C70" s="8"/>
      <c r="D70" s="8"/>
      <c r="E70" s="8"/>
      <c r="F70" s="60"/>
      <c r="G70" s="71"/>
      <c r="H70" s="8"/>
      <c r="I70" s="8"/>
      <c r="J70" s="8"/>
      <c r="K70" s="8"/>
      <c r="L70" s="8"/>
      <c r="M70" s="8"/>
      <c r="N70" s="96"/>
      <c r="P70" s="8"/>
      <c r="Q70" s="8"/>
      <c r="R70" s="8"/>
    </row>
    <row r="71" spans="1:18" s="80" customFormat="1" ht="14.25" x14ac:dyDescent="0.2">
      <c r="A71" s="8"/>
      <c r="B71" s="8"/>
      <c r="C71" s="8"/>
      <c r="D71" s="8"/>
      <c r="E71" s="8"/>
      <c r="F71" s="60"/>
      <c r="G71" s="71"/>
      <c r="H71" s="8"/>
      <c r="I71" s="8"/>
      <c r="J71" s="8"/>
      <c r="K71" s="8"/>
      <c r="L71" s="8"/>
      <c r="M71" s="8"/>
      <c r="N71" s="96"/>
      <c r="P71" s="8"/>
      <c r="Q71" s="8"/>
      <c r="R71" s="8"/>
    </row>
    <row r="72" spans="1:18" s="80" customFormat="1" ht="14.25" x14ac:dyDescent="0.2">
      <c r="A72" s="8"/>
      <c r="B72" s="8"/>
      <c r="C72" s="8"/>
      <c r="D72" s="8"/>
      <c r="E72" s="8"/>
      <c r="F72" s="60"/>
      <c r="G72" s="60"/>
      <c r="H72" s="8"/>
      <c r="I72" s="8"/>
      <c r="J72" s="8"/>
      <c r="K72" s="8"/>
      <c r="L72" s="8"/>
      <c r="M72" s="8"/>
      <c r="N72" s="96"/>
      <c r="P72" s="8"/>
      <c r="Q72" s="8"/>
      <c r="R72" s="8"/>
    </row>
    <row r="73" spans="1:18" s="80" customFormat="1" ht="14.25" x14ac:dyDescent="0.2">
      <c r="A73" s="8"/>
      <c r="B73" s="8"/>
      <c r="C73" s="8"/>
      <c r="D73" s="8"/>
      <c r="E73" s="8"/>
      <c r="F73" s="60"/>
      <c r="G73" s="60"/>
      <c r="H73" s="8"/>
      <c r="I73" s="8"/>
      <c r="J73" s="8"/>
      <c r="K73" s="8"/>
      <c r="L73" s="8"/>
      <c r="M73" s="8"/>
      <c r="N73" s="96"/>
      <c r="P73" s="8"/>
      <c r="Q73" s="8"/>
      <c r="R73" s="8"/>
    </row>
    <row r="74" spans="1:18" s="80" customFormat="1" ht="14.25" x14ac:dyDescent="0.2">
      <c r="A74" s="8"/>
      <c r="B74" s="8"/>
      <c r="C74" s="8"/>
      <c r="D74" s="8"/>
      <c r="E74" s="8"/>
      <c r="F74" s="60"/>
      <c r="G74" s="60"/>
      <c r="H74" s="8"/>
      <c r="I74" s="8"/>
      <c r="J74" s="8"/>
      <c r="K74" s="8"/>
      <c r="L74" s="8"/>
      <c r="M74" s="8"/>
      <c r="N74" s="96"/>
      <c r="P74" s="8"/>
      <c r="Q74" s="8"/>
      <c r="R74" s="8"/>
    </row>
    <row r="75" spans="1:18" s="80" customFormat="1" ht="14.25" x14ac:dyDescent="0.2">
      <c r="A75" s="8"/>
      <c r="B75" s="8"/>
      <c r="C75" s="8"/>
      <c r="D75" s="8"/>
      <c r="E75" s="8"/>
      <c r="F75" s="60"/>
      <c r="G75" s="60"/>
      <c r="H75" s="8"/>
      <c r="I75" s="8"/>
      <c r="J75" s="8"/>
      <c r="K75" s="8"/>
      <c r="L75" s="8"/>
      <c r="M75" s="8"/>
      <c r="N75" s="96"/>
      <c r="P75" s="8"/>
      <c r="Q75" s="8"/>
      <c r="R75" s="8"/>
    </row>
    <row r="76" spans="1:18" s="80" customFormat="1" ht="14.25" x14ac:dyDescent="0.2">
      <c r="A76" s="8"/>
      <c r="B76" s="8"/>
      <c r="C76" s="8"/>
      <c r="D76" s="8"/>
      <c r="E76" s="8"/>
      <c r="F76" s="60"/>
      <c r="G76" s="60"/>
      <c r="H76" s="8"/>
      <c r="I76" s="8"/>
      <c r="J76" s="8"/>
      <c r="K76" s="8"/>
      <c r="L76" s="8"/>
      <c r="M76" s="8"/>
      <c r="N76" s="96"/>
      <c r="P76" s="8"/>
      <c r="Q76" s="8"/>
      <c r="R76" s="8"/>
    </row>
    <row r="77" spans="1:18" s="80" customFormat="1" ht="14.25" x14ac:dyDescent="0.2">
      <c r="A77" s="8"/>
      <c r="B77" s="8"/>
      <c r="C77" s="8"/>
      <c r="D77" s="8"/>
      <c r="E77" s="8"/>
      <c r="F77" s="60"/>
      <c r="G77" s="60"/>
      <c r="H77" s="8"/>
      <c r="I77" s="8"/>
      <c r="J77" s="8"/>
      <c r="K77" s="8"/>
      <c r="L77" s="8"/>
      <c r="M77" s="8"/>
      <c r="N77" s="96"/>
      <c r="P77" s="8"/>
      <c r="Q77" s="8"/>
      <c r="R77" s="8"/>
    </row>
    <row r="78" spans="1:18" s="80" customFormat="1" ht="14.25" x14ac:dyDescent="0.2">
      <c r="A78" s="8"/>
      <c r="B78" s="8"/>
      <c r="C78" s="8"/>
      <c r="D78" s="8"/>
      <c r="E78" s="8"/>
      <c r="F78" s="60"/>
      <c r="G78" s="60"/>
      <c r="H78" s="8"/>
      <c r="I78" s="8"/>
      <c r="J78" s="8"/>
      <c r="K78" s="8"/>
      <c r="L78" s="8"/>
      <c r="M78" s="8"/>
      <c r="N78" s="96"/>
      <c r="P78" s="8"/>
      <c r="Q78" s="8"/>
      <c r="R78" s="8"/>
    </row>
    <row r="79" spans="1:18" s="80" customFormat="1" ht="14.25" x14ac:dyDescent="0.2">
      <c r="A79" s="8"/>
      <c r="B79" s="8"/>
      <c r="C79" s="8"/>
      <c r="D79" s="8"/>
      <c r="E79" s="8"/>
      <c r="F79" s="60"/>
      <c r="G79" s="60"/>
      <c r="H79" s="8"/>
      <c r="I79" s="8"/>
      <c r="J79" s="8"/>
      <c r="K79" s="8"/>
      <c r="L79" s="8"/>
      <c r="M79" s="8"/>
      <c r="N79" s="96"/>
      <c r="P79" s="8"/>
      <c r="Q79" s="8"/>
      <c r="R79" s="8"/>
    </row>
    <row r="80" spans="1:18" s="80" customFormat="1" ht="14.25" x14ac:dyDescent="0.2">
      <c r="A80" s="8"/>
      <c r="B80" s="8"/>
      <c r="C80" s="8"/>
      <c r="D80" s="8"/>
      <c r="E80" s="8"/>
      <c r="F80" s="60"/>
      <c r="G80" s="60"/>
      <c r="H80" s="8"/>
      <c r="I80" s="8"/>
      <c r="J80" s="8"/>
      <c r="K80" s="8"/>
      <c r="L80" s="8"/>
      <c r="M80" s="8"/>
      <c r="N80" s="96"/>
      <c r="P80" s="8"/>
      <c r="Q80" s="8"/>
      <c r="R80" s="8"/>
    </row>
    <row r="81" spans="1:18" s="80" customFormat="1" ht="14.25" x14ac:dyDescent="0.2">
      <c r="A81" s="8"/>
      <c r="B81" s="8"/>
      <c r="C81" s="8"/>
      <c r="D81" s="8"/>
      <c r="E81" s="8"/>
      <c r="F81" s="60"/>
      <c r="G81" s="60"/>
      <c r="H81" s="8"/>
      <c r="I81" s="8"/>
      <c r="J81" s="8"/>
      <c r="K81" s="8"/>
      <c r="L81" s="8"/>
      <c r="M81" s="8"/>
      <c r="N81" s="96"/>
      <c r="P81" s="8"/>
      <c r="Q81" s="8"/>
      <c r="R81" s="8"/>
    </row>
    <row r="82" spans="1:18" s="80" customFormat="1" ht="14.25" x14ac:dyDescent="0.2">
      <c r="A82" s="8"/>
      <c r="B82" s="8"/>
      <c r="C82" s="8"/>
      <c r="D82" s="8"/>
      <c r="E82" s="8"/>
      <c r="F82" s="60"/>
      <c r="G82" s="60"/>
      <c r="H82" s="8"/>
      <c r="I82" s="8"/>
      <c r="J82" s="8"/>
      <c r="K82" s="8"/>
      <c r="L82" s="8"/>
      <c r="M82" s="8"/>
      <c r="N82" s="96"/>
      <c r="P82" s="8"/>
      <c r="Q82" s="8"/>
      <c r="R82" s="8"/>
    </row>
    <row r="83" spans="1:18" s="80" customFormat="1" ht="14.25" x14ac:dyDescent="0.2">
      <c r="A83" s="8"/>
      <c r="B83" s="8"/>
      <c r="C83" s="8"/>
      <c r="D83" s="8"/>
      <c r="E83" s="8"/>
      <c r="F83" s="60"/>
      <c r="G83" s="60"/>
      <c r="H83" s="8"/>
      <c r="I83" s="8"/>
      <c r="J83" s="8"/>
      <c r="K83" s="8"/>
      <c r="L83" s="8"/>
      <c r="M83" s="8"/>
      <c r="N83" s="96"/>
      <c r="P83" s="8"/>
      <c r="Q83" s="8"/>
      <c r="R83" s="8"/>
    </row>
    <row r="84" spans="1:18" s="80" customFormat="1" ht="14.25" x14ac:dyDescent="0.2">
      <c r="A84" s="8"/>
      <c r="B84" s="8"/>
      <c r="C84" s="8"/>
      <c r="D84" s="8"/>
      <c r="E84" s="8"/>
      <c r="F84" s="60"/>
      <c r="G84" s="60"/>
      <c r="H84" s="8"/>
      <c r="I84" s="8"/>
      <c r="J84" s="8"/>
      <c r="K84" s="8"/>
      <c r="L84" s="8"/>
      <c r="M84" s="8"/>
      <c r="N84" s="96"/>
      <c r="P84" s="8"/>
      <c r="Q84" s="8"/>
      <c r="R84" s="8"/>
    </row>
    <row r="85" spans="1:18" s="80" customFormat="1" ht="14.25" x14ac:dyDescent="0.2">
      <c r="A85" s="8"/>
      <c r="B85" s="8"/>
      <c r="C85" s="8"/>
      <c r="D85" s="8"/>
      <c r="E85" s="8"/>
      <c r="F85" s="60"/>
      <c r="G85" s="60"/>
      <c r="H85" s="8"/>
      <c r="I85" s="8"/>
      <c r="J85" s="8"/>
      <c r="K85" s="8"/>
      <c r="L85" s="8"/>
      <c r="M85" s="8"/>
      <c r="N85" s="96"/>
      <c r="P85" s="8"/>
      <c r="Q85" s="8"/>
      <c r="R85" s="8"/>
    </row>
    <row r="86" spans="1:18" s="80" customFormat="1" ht="14.25" x14ac:dyDescent="0.2">
      <c r="A86" s="8"/>
      <c r="B86" s="8"/>
      <c r="C86" s="8"/>
      <c r="D86" s="8"/>
      <c r="E86" s="8"/>
      <c r="F86" s="60"/>
      <c r="G86" s="60"/>
      <c r="H86" s="8"/>
      <c r="I86" s="8"/>
      <c r="J86" s="8"/>
      <c r="K86" s="8"/>
      <c r="L86" s="8"/>
      <c r="M86" s="8"/>
      <c r="N86" s="96"/>
      <c r="P86" s="8"/>
      <c r="Q86" s="8"/>
      <c r="R86" s="8"/>
    </row>
    <row r="87" spans="1:18" s="80" customFormat="1" ht="14.25" x14ac:dyDescent="0.2">
      <c r="A87" s="8"/>
      <c r="B87" s="8"/>
      <c r="C87" s="8"/>
      <c r="D87" s="8"/>
      <c r="E87" s="8"/>
      <c r="F87" s="60"/>
      <c r="G87" s="60"/>
      <c r="H87" s="8"/>
      <c r="I87" s="8"/>
      <c r="J87" s="8"/>
      <c r="K87" s="8"/>
      <c r="L87" s="8"/>
      <c r="M87" s="8"/>
      <c r="N87" s="96"/>
      <c r="P87" s="8"/>
      <c r="Q87" s="8"/>
      <c r="R87" s="8"/>
    </row>
    <row r="88" spans="1:18" s="80" customFormat="1" ht="14.25" x14ac:dyDescent="0.2">
      <c r="A88" s="8"/>
      <c r="B88" s="8"/>
      <c r="C88" s="8"/>
      <c r="D88" s="8"/>
      <c r="E88" s="8"/>
      <c r="F88" s="60"/>
      <c r="G88" s="60"/>
      <c r="H88" s="8"/>
      <c r="I88" s="8"/>
      <c r="J88" s="8"/>
      <c r="K88" s="8"/>
      <c r="L88" s="8"/>
      <c r="M88" s="8"/>
      <c r="N88" s="96"/>
      <c r="P88" s="8"/>
      <c r="Q88" s="8"/>
      <c r="R88" s="8"/>
    </row>
    <row r="89" spans="1:18" s="80" customFormat="1" x14ac:dyDescent="0.2">
      <c r="A89" s="8"/>
      <c r="B89" s="8"/>
      <c r="C89" s="8"/>
      <c r="D89" s="8"/>
      <c r="E89" s="8"/>
      <c r="F89" s="16"/>
      <c r="G89" s="60"/>
      <c r="H89" s="8"/>
      <c r="I89" s="8"/>
      <c r="J89" s="8"/>
      <c r="K89" s="8"/>
      <c r="L89" s="8"/>
      <c r="M89" s="8"/>
      <c r="N89" s="8"/>
      <c r="P89" s="8"/>
      <c r="Q89" s="8"/>
      <c r="R89" s="8"/>
    </row>
    <row r="90" spans="1:18" s="80" customFormat="1" x14ac:dyDescent="0.2">
      <c r="A90" s="8"/>
      <c r="B90" s="8"/>
      <c r="C90" s="8"/>
      <c r="D90" s="8"/>
      <c r="E90" s="8"/>
      <c r="F90" s="16"/>
      <c r="G90" s="60"/>
      <c r="H90" s="8"/>
      <c r="I90" s="8"/>
      <c r="J90" s="8"/>
      <c r="K90" s="8"/>
      <c r="L90" s="8"/>
      <c r="M90" s="8"/>
      <c r="N90" s="8"/>
      <c r="P90" s="8"/>
      <c r="Q90" s="8"/>
      <c r="R90" s="8"/>
    </row>
    <row r="91" spans="1:18" s="80" customFormat="1" x14ac:dyDescent="0.2">
      <c r="A91" s="8"/>
      <c r="B91" s="8"/>
      <c r="C91" s="8"/>
      <c r="D91" s="8"/>
      <c r="E91" s="8"/>
      <c r="F91" s="16"/>
      <c r="G91" s="60"/>
      <c r="H91" s="8"/>
      <c r="I91" s="8"/>
      <c r="J91" s="8"/>
      <c r="K91" s="8"/>
      <c r="L91" s="8"/>
      <c r="M91" s="8"/>
      <c r="N91" s="8"/>
      <c r="P91" s="8"/>
      <c r="Q91" s="8"/>
      <c r="R91" s="8"/>
    </row>
    <row r="92" spans="1:18" s="80" customFormat="1" x14ac:dyDescent="0.2">
      <c r="A92" s="8"/>
      <c r="B92" s="8"/>
      <c r="C92" s="8"/>
      <c r="D92" s="8"/>
      <c r="E92" s="8"/>
      <c r="F92" s="16"/>
      <c r="G92" s="60"/>
      <c r="H92" s="8"/>
      <c r="I92" s="8"/>
      <c r="J92" s="8"/>
      <c r="K92" s="8"/>
      <c r="L92" s="8"/>
      <c r="M92" s="8"/>
      <c r="N92" s="8"/>
      <c r="P92" s="8"/>
      <c r="Q92" s="8"/>
      <c r="R92" s="8"/>
    </row>
    <row r="93" spans="1:18" s="80" customFormat="1" x14ac:dyDescent="0.2">
      <c r="A93" s="8"/>
      <c r="B93" s="8"/>
      <c r="C93" s="8"/>
      <c r="D93" s="8"/>
      <c r="E93" s="8"/>
      <c r="F93" s="16"/>
      <c r="G93" s="60"/>
      <c r="H93" s="8"/>
      <c r="I93" s="8"/>
      <c r="J93" s="8"/>
      <c r="K93" s="8"/>
      <c r="L93" s="8"/>
      <c r="M93" s="8"/>
      <c r="N93" s="8"/>
      <c r="P93" s="8"/>
      <c r="Q93" s="8"/>
      <c r="R93" s="8"/>
    </row>
    <row r="94" spans="1:18" x14ac:dyDescent="0.2">
      <c r="G94" s="60"/>
    </row>
  </sheetData>
  <mergeCells count="14">
    <mergeCell ref="B2:O2"/>
    <mergeCell ref="L4:N4"/>
    <mergeCell ref="O4:O5"/>
    <mergeCell ref="H3:I3"/>
    <mergeCell ref="B4:B5"/>
    <mergeCell ref="C4:C5"/>
    <mergeCell ref="D4:D5"/>
    <mergeCell ref="F4:F5"/>
    <mergeCell ref="G4:G5"/>
    <mergeCell ref="H4:H5"/>
    <mergeCell ref="I4:I5"/>
    <mergeCell ref="J4:J5"/>
    <mergeCell ref="E4:E5"/>
    <mergeCell ref="K4:K5"/>
  </mergeCells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B1:R9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384" width="9.140625" style="8"/>
  </cols>
  <sheetData>
    <row r="1" spans="2:18" ht="13.5" thickBot="1" x14ac:dyDescent="0.25"/>
    <row r="2" spans="2:18" s="43" customFormat="1" ht="20.100000000000001" customHeight="1" thickTop="1" thickBot="1" x14ac:dyDescent="0.25">
      <c r="B2" s="218" t="s">
        <v>132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8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8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8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8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8" s="2" customFormat="1" ht="12.95" customHeight="1" x14ac:dyDescent="0.25">
      <c r="B7" s="5" t="s">
        <v>34</v>
      </c>
      <c r="C7" s="6" t="s">
        <v>3</v>
      </c>
      <c r="D7" s="6" t="s">
        <v>4</v>
      </c>
      <c r="E7" s="137" t="s">
        <v>164</v>
      </c>
      <c r="F7" s="4"/>
      <c r="G7" s="4"/>
      <c r="H7" s="4"/>
      <c r="I7" s="4"/>
      <c r="J7" s="4"/>
      <c r="K7" s="4"/>
      <c r="L7" s="3"/>
      <c r="M7" s="4"/>
      <c r="N7" s="178"/>
      <c r="O7" s="206"/>
    </row>
    <row r="8" spans="2:18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6">
        <f t="shared" ref="I8:J8" si="0">SUM(I9:I11)</f>
        <v>536700</v>
      </c>
      <c r="J8" s="86">
        <f t="shared" si="0"/>
        <v>536700</v>
      </c>
      <c r="K8" s="86">
        <f>SUM(K9:K11)</f>
        <v>251290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29" si="1">IF(J8=0,"",N8/J8*100)</f>
        <v>0</v>
      </c>
    </row>
    <row r="9" spans="2:18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434330</v>
      </c>
      <c r="J9" s="87">
        <v>434330</v>
      </c>
      <c r="K9" s="87">
        <v>204855</v>
      </c>
      <c r="L9" s="104"/>
      <c r="M9" s="87"/>
      <c r="N9" s="180">
        <f>SUM(L9:M9)</f>
        <v>0</v>
      </c>
      <c r="O9" s="208">
        <f t="shared" si="1"/>
        <v>0</v>
      </c>
    </row>
    <row r="10" spans="2:18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102370</v>
      </c>
      <c r="J10" s="87">
        <v>102370</v>
      </c>
      <c r="K10" s="87">
        <v>46435</v>
      </c>
      <c r="L10" s="104"/>
      <c r="M10" s="87"/>
      <c r="N10" s="180">
        <f t="shared" ref="N10" si="2">SUM(L10:M10)</f>
        <v>0</v>
      </c>
      <c r="O10" s="208">
        <f t="shared" si="1"/>
        <v>0</v>
      </c>
      <c r="P10" s="129"/>
    </row>
    <row r="11" spans="2:18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8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6">
        <f t="shared" ref="I12:J12" si="3">I13</f>
        <v>46480</v>
      </c>
      <c r="J12" s="86">
        <f t="shared" si="3"/>
        <v>46480</v>
      </c>
      <c r="K12" s="86">
        <f>K13</f>
        <v>22024</v>
      </c>
      <c r="L12" s="159">
        <f t="shared" ref="L12:N12" si="4">L13</f>
        <v>0</v>
      </c>
      <c r="M12" s="89">
        <f t="shared" si="4"/>
        <v>0</v>
      </c>
      <c r="N12" s="179">
        <f t="shared" si="4"/>
        <v>0</v>
      </c>
      <c r="O12" s="207">
        <f t="shared" si="1"/>
        <v>0</v>
      </c>
      <c r="Q12" s="32"/>
      <c r="R12" s="32"/>
    </row>
    <row r="13" spans="2:18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46480</v>
      </c>
      <c r="J13" s="87">
        <v>46480</v>
      </c>
      <c r="K13" s="87">
        <v>22024</v>
      </c>
      <c r="L13" s="104"/>
      <c r="M13" s="87"/>
      <c r="N13" s="180">
        <f>SUM(L13:M13)</f>
        <v>0</v>
      </c>
      <c r="O13" s="208">
        <f t="shared" si="1"/>
        <v>0</v>
      </c>
    </row>
    <row r="14" spans="2:18" ht="12.95" customHeight="1" x14ac:dyDescent="0.2">
      <c r="B14" s="9"/>
      <c r="C14" s="10"/>
      <c r="D14" s="10"/>
      <c r="E14" s="10"/>
      <c r="F14" s="58"/>
      <c r="G14" s="69"/>
      <c r="H14" s="18"/>
      <c r="I14" s="87"/>
      <c r="J14" s="87"/>
      <c r="K14" s="87"/>
      <c r="L14" s="104"/>
      <c r="M14" s="87"/>
      <c r="N14" s="175"/>
      <c r="O14" s="208" t="str">
        <f t="shared" si="1"/>
        <v/>
      </c>
    </row>
    <row r="15" spans="2:18" s="1" customFormat="1" ht="12.95" customHeight="1" x14ac:dyDescent="0.25">
      <c r="B15" s="11"/>
      <c r="C15" s="7"/>
      <c r="D15" s="7"/>
      <c r="E15" s="7"/>
      <c r="F15" s="57">
        <v>613000</v>
      </c>
      <c r="G15" s="68"/>
      <c r="H15" s="19" t="s">
        <v>59</v>
      </c>
      <c r="I15" s="86">
        <f t="shared" ref="I15:J15" si="5">SUM(I16:I24)</f>
        <v>442000</v>
      </c>
      <c r="J15" s="86">
        <f t="shared" si="5"/>
        <v>442000</v>
      </c>
      <c r="K15" s="86">
        <f>SUM(K16:K24)</f>
        <v>181910</v>
      </c>
      <c r="L15" s="160">
        <f>SUM(L16:L24)</f>
        <v>0</v>
      </c>
      <c r="M15" s="91">
        <f>SUM(M16:M24)</f>
        <v>0</v>
      </c>
      <c r="N15" s="174">
        <f>SUM(N16:N24)</f>
        <v>0</v>
      </c>
      <c r="O15" s="207">
        <f t="shared" si="1"/>
        <v>0</v>
      </c>
    </row>
    <row r="16" spans="2:18" ht="12.95" customHeight="1" x14ac:dyDescent="0.2">
      <c r="B16" s="9"/>
      <c r="C16" s="10"/>
      <c r="D16" s="10"/>
      <c r="E16" s="10"/>
      <c r="F16" s="58">
        <v>613100</v>
      </c>
      <c r="G16" s="69"/>
      <c r="H16" s="18" t="s">
        <v>6</v>
      </c>
      <c r="I16" s="87">
        <v>7000</v>
      </c>
      <c r="J16" s="87">
        <v>7000</v>
      </c>
      <c r="K16" s="87">
        <v>3920</v>
      </c>
      <c r="L16" s="104"/>
      <c r="M16" s="87"/>
      <c r="N16" s="180">
        <f t="shared" ref="N16:N24" si="6">SUM(L16:M16)</f>
        <v>0</v>
      </c>
      <c r="O16" s="208">
        <f t="shared" si="1"/>
        <v>0</v>
      </c>
    </row>
    <row r="17" spans="2:15" ht="12.95" customHeight="1" x14ac:dyDescent="0.2">
      <c r="B17" s="9"/>
      <c r="C17" s="10"/>
      <c r="D17" s="10"/>
      <c r="E17" s="10"/>
      <c r="F17" s="58">
        <v>613200</v>
      </c>
      <c r="G17" s="69"/>
      <c r="H17" s="18" t="s">
        <v>7</v>
      </c>
      <c r="I17" s="87">
        <v>80000</v>
      </c>
      <c r="J17" s="87">
        <v>80000</v>
      </c>
      <c r="K17" s="87">
        <v>27968</v>
      </c>
      <c r="L17" s="104"/>
      <c r="M17" s="87"/>
      <c r="N17" s="180">
        <f t="shared" si="6"/>
        <v>0</v>
      </c>
      <c r="O17" s="208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613300</v>
      </c>
      <c r="G18" s="69"/>
      <c r="H18" s="18" t="s">
        <v>72</v>
      </c>
      <c r="I18" s="87">
        <v>50000</v>
      </c>
      <c r="J18" s="87">
        <v>50000</v>
      </c>
      <c r="K18" s="87">
        <v>20537</v>
      </c>
      <c r="L18" s="104"/>
      <c r="M18" s="87"/>
      <c r="N18" s="180">
        <f t="shared" si="6"/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613400</v>
      </c>
      <c r="G19" s="69"/>
      <c r="H19" s="18" t="s">
        <v>60</v>
      </c>
      <c r="I19" s="87">
        <v>105000</v>
      </c>
      <c r="J19" s="87">
        <v>105000</v>
      </c>
      <c r="K19" s="87">
        <v>46549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613500</v>
      </c>
      <c r="G20" s="69"/>
      <c r="H20" s="18" t="s">
        <v>8</v>
      </c>
      <c r="I20" s="87">
        <v>80000</v>
      </c>
      <c r="J20" s="87">
        <v>80000</v>
      </c>
      <c r="K20" s="87">
        <v>37838</v>
      </c>
      <c r="L20" s="104"/>
      <c r="M20" s="87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613600</v>
      </c>
      <c r="G21" s="69"/>
      <c r="H21" s="18" t="s">
        <v>73</v>
      </c>
      <c r="I21" s="87">
        <v>0</v>
      </c>
      <c r="J21" s="87">
        <v>0</v>
      </c>
      <c r="K21" s="87">
        <v>0</v>
      </c>
      <c r="L21" s="104"/>
      <c r="M21" s="87"/>
      <c r="N21" s="180">
        <f t="shared" si="6"/>
        <v>0</v>
      </c>
      <c r="O21" s="208" t="str">
        <f t="shared" si="1"/>
        <v/>
      </c>
    </row>
    <row r="22" spans="2:15" ht="12.95" customHeight="1" x14ac:dyDescent="0.2">
      <c r="B22" s="9"/>
      <c r="C22" s="10"/>
      <c r="D22" s="10"/>
      <c r="E22" s="10"/>
      <c r="F22" s="58">
        <v>613700</v>
      </c>
      <c r="G22" s="69"/>
      <c r="H22" s="18" t="s">
        <v>9</v>
      </c>
      <c r="I22" s="87">
        <v>40000</v>
      </c>
      <c r="J22" s="87">
        <v>40000</v>
      </c>
      <c r="K22" s="87">
        <v>10102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613800</v>
      </c>
      <c r="G23" s="69"/>
      <c r="H23" s="18" t="s">
        <v>61</v>
      </c>
      <c r="I23" s="87">
        <v>10000</v>
      </c>
      <c r="J23" s="87">
        <v>10000</v>
      </c>
      <c r="K23" s="87">
        <v>6091</v>
      </c>
      <c r="L23" s="104"/>
      <c r="M23" s="87"/>
      <c r="N23" s="180">
        <f t="shared" si="6"/>
        <v>0</v>
      </c>
      <c r="O23" s="208">
        <f t="shared" si="1"/>
        <v>0</v>
      </c>
    </row>
    <row r="24" spans="2:15" ht="12.95" customHeight="1" x14ac:dyDescent="0.2">
      <c r="B24" s="9"/>
      <c r="C24" s="10"/>
      <c r="D24" s="10"/>
      <c r="E24" s="10"/>
      <c r="F24" s="58">
        <v>613900</v>
      </c>
      <c r="G24" s="69"/>
      <c r="H24" s="18" t="s">
        <v>62</v>
      </c>
      <c r="I24" s="87">
        <v>70000</v>
      </c>
      <c r="J24" s="87">
        <v>70000</v>
      </c>
      <c r="K24" s="87">
        <v>28905</v>
      </c>
      <c r="L24" s="104"/>
      <c r="M24" s="87"/>
      <c r="N24" s="180">
        <f t="shared" si="6"/>
        <v>0</v>
      </c>
      <c r="O24" s="208">
        <f t="shared" si="1"/>
        <v>0</v>
      </c>
    </row>
    <row r="25" spans="2:15" s="1" customFormat="1" ht="12.95" customHeight="1" x14ac:dyDescent="0.2">
      <c r="B25" s="11"/>
      <c r="C25" s="7"/>
      <c r="D25" s="7"/>
      <c r="E25" s="136"/>
      <c r="F25" s="66"/>
      <c r="G25" s="78"/>
      <c r="H25" s="19"/>
      <c r="I25" s="87"/>
      <c r="J25" s="87"/>
      <c r="K25" s="87"/>
      <c r="L25" s="104"/>
      <c r="M25" s="87"/>
      <c r="N25" s="175"/>
      <c r="O25" s="208" t="str">
        <f t="shared" si="1"/>
        <v/>
      </c>
    </row>
    <row r="26" spans="2:15" s="1" customFormat="1" ht="12.95" customHeight="1" x14ac:dyDescent="0.25">
      <c r="B26" s="11"/>
      <c r="C26" s="7"/>
      <c r="D26" s="7"/>
      <c r="E26" s="7"/>
      <c r="F26" s="57">
        <v>821000</v>
      </c>
      <c r="G26" s="68"/>
      <c r="H26" s="19" t="s">
        <v>12</v>
      </c>
      <c r="I26" s="86">
        <f t="shared" ref="I26:J26" si="7">SUM(I27:I28)</f>
        <v>15000</v>
      </c>
      <c r="J26" s="86">
        <f t="shared" si="7"/>
        <v>15000</v>
      </c>
      <c r="K26" s="86">
        <f>SUM(K27:K28)</f>
        <v>8195</v>
      </c>
      <c r="L26" s="159">
        <f t="shared" ref="L26:N26" si="8">SUM(L27:L28)</f>
        <v>0</v>
      </c>
      <c r="M26" s="89">
        <f t="shared" si="8"/>
        <v>0</v>
      </c>
      <c r="N26" s="174">
        <f t="shared" si="8"/>
        <v>0</v>
      </c>
      <c r="O26" s="207">
        <f t="shared" si="1"/>
        <v>0</v>
      </c>
    </row>
    <row r="27" spans="2:15" ht="12.95" customHeight="1" x14ac:dyDescent="0.2">
      <c r="B27" s="9"/>
      <c r="C27" s="10"/>
      <c r="D27" s="10"/>
      <c r="E27" s="10"/>
      <c r="F27" s="58">
        <v>821200</v>
      </c>
      <c r="G27" s="69"/>
      <c r="H27" s="18" t="s">
        <v>13</v>
      </c>
      <c r="I27" s="87">
        <v>0</v>
      </c>
      <c r="J27" s="87">
        <v>0</v>
      </c>
      <c r="K27" s="87">
        <v>0</v>
      </c>
      <c r="L27" s="104"/>
      <c r="M27" s="87"/>
      <c r="N27" s="180">
        <f t="shared" ref="N27:N28" si="9">SUM(L27:M27)</f>
        <v>0</v>
      </c>
      <c r="O27" s="208" t="str">
        <f t="shared" si="1"/>
        <v/>
      </c>
    </row>
    <row r="28" spans="2:15" ht="12.95" customHeight="1" x14ac:dyDescent="0.2">
      <c r="B28" s="9"/>
      <c r="C28" s="10"/>
      <c r="D28" s="10"/>
      <c r="E28" s="10"/>
      <c r="F28" s="58">
        <v>821300</v>
      </c>
      <c r="G28" s="69"/>
      <c r="H28" s="18" t="s">
        <v>14</v>
      </c>
      <c r="I28" s="87">
        <v>15000</v>
      </c>
      <c r="J28" s="87">
        <v>15000</v>
      </c>
      <c r="K28" s="87">
        <v>8195</v>
      </c>
      <c r="L28" s="104"/>
      <c r="M28" s="87"/>
      <c r="N28" s="180">
        <f t="shared" si="9"/>
        <v>0</v>
      </c>
      <c r="O28" s="208">
        <f t="shared" si="1"/>
        <v>0</v>
      </c>
    </row>
    <row r="29" spans="2:15" ht="12.95" customHeight="1" x14ac:dyDescent="0.25">
      <c r="B29" s="9"/>
      <c r="C29" s="10"/>
      <c r="D29" s="10"/>
      <c r="E29" s="10"/>
      <c r="F29" s="58"/>
      <c r="G29" s="69"/>
      <c r="H29" s="18"/>
      <c r="I29" s="86"/>
      <c r="J29" s="86"/>
      <c r="K29" s="86"/>
      <c r="L29" s="159"/>
      <c r="M29" s="89"/>
      <c r="N29" s="174"/>
      <c r="O29" s="208" t="str">
        <f t="shared" si="1"/>
        <v/>
      </c>
    </row>
    <row r="30" spans="2:15" s="1" customFormat="1" ht="12.95" customHeight="1" x14ac:dyDescent="0.25">
      <c r="B30" s="11"/>
      <c r="C30" s="7"/>
      <c r="D30" s="7"/>
      <c r="E30" s="7"/>
      <c r="F30" s="57"/>
      <c r="G30" s="68"/>
      <c r="H30" s="19" t="s">
        <v>15</v>
      </c>
      <c r="I30" s="86">
        <v>21</v>
      </c>
      <c r="J30" s="86">
        <v>21</v>
      </c>
      <c r="K30" s="86">
        <v>21</v>
      </c>
      <c r="L30" s="159"/>
      <c r="M30" s="89"/>
      <c r="N30" s="174"/>
      <c r="O30" s="208"/>
    </row>
    <row r="31" spans="2:15" s="1" customFormat="1" ht="12.95" customHeight="1" x14ac:dyDescent="0.25">
      <c r="B31" s="11"/>
      <c r="C31" s="7"/>
      <c r="D31" s="7"/>
      <c r="E31" s="7"/>
      <c r="F31" s="57"/>
      <c r="G31" s="68"/>
      <c r="H31" s="7" t="s">
        <v>24</v>
      </c>
      <c r="I31" s="110">
        <f t="shared" ref="I31:N31" si="10">I8+I12+I15+I26</f>
        <v>1040180</v>
      </c>
      <c r="J31" s="13">
        <f t="shared" si="10"/>
        <v>1040180</v>
      </c>
      <c r="K31" s="13">
        <f t="shared" si="10"/>
        <v>463419</v>
      </c>
      <c r="L31" s="113">
        <f t="shared" si="10"/>
        <v>0</v>
      </c>
      <c r="M31" s="13">
        <f t="shared" si="10"/>
        <v>0</v>
      </c>
      <c r="N31" s="174">
        <f t="shared" si="10"/>
        <v>0</v>
      </c>
      <c r="O31" s="207">
        <f>IF(J31=0,"",N31/J31*100)</f>
        <v>0</v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7" t="s">
        <v>16</v>
      </c>
      <c r="I32" s="13">
        <f t="shared" ref="I32:J33" si="11">I31</f>
        <v>1040180</v>
      </c>
      <c r="J32" s="13">
        <f t="shared" si="11"/>
        <v>1040180</v>
      </c>
      <c r="K32" s="13">
        <f t="shared" ref="K32" si="12">K31</f>
        <v>463419</v>
      </c>
      <c r="L32" s="113">
        <f t="shared" ref="L32:N33" si="13">L31</f>
        <v>0</v>
      </c>
      <c r="M32" s="13">
        <f t="shared" si="13"/>
        <v>0</v>
      </c>
      <c r="N32" s="174">
        <f t="shared" si="13"/>
        <v>0</v>
      </c>
      <c r="O32" s="207">
        <f>IF(J32=0,"",N32/J32*100)</f>
        <v>0</v>
      </c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17</v>
      </c>
      <c r="I33" s="13">
        <f t="shared" si="11"/>
        <v>1040180</v>
      </c>
      <c r="J33" s="13">
        <f t="shared" si="11"/>
        <v>1040180</v>
      </c>
      <c r="K33" s="13">
        <f t="shared" ref="K33" si="14">K32</f>
        <v>463419</v>
      </c>
      <c r="L33" s="113">
        <f t="shared" si="13"/>
        <v>0</v>
      </c>
      <c r="M33" s="13">
        <f t="shared" si="13"/>
        <v>0</v>
      </c>
      <c r="N33" s="174">
        <f t="shared" si="13"/>
        <v>0</v>
      </c>
      <c r="O33" s="207">
        <f>IF(J33=0,"",N33/J33*100)</f>
        <v>0</v>
      </c>
    </row>
    <row r="34" spans="2:15" ht="12.95" customHeight="1" thickBot="1" x14ac:dyDescent="0.25">
      <c r="B34" s="14"/>
      <c r="C34" s="15"/>
      <c r="D34" s="15"/>
      <c r="E34" s="15"/>
      <c r="F34" s="59"/>
      <c r="G34" s="70"/>
      <c r="H34" s="15"/>
      <c r="I34" s="15"/>
      <c r="J34" s="15"/>
      <c r="K34" s="15"/>
      <c r="L34" s="14"/>
      <c r="M34" s="15"/>
      <c r="N34" s="176"/>
      <c r="O34" s="209"/>
    </row>
    <row r="35" spans="2:15" ht="12.95" customHeight="1" x14ac:dyDescent="0.2">
      <c r="F35" s="60"/>
      <c r="G35" s="71"/>
      <c r="L35" s="129"/>
      <c r="N35" s="96"/>
    </row>
    <row r="36" spans="2:15" ht="12.95" customHeight="1" x14ac:dyDescent="0.2">
      <c r="F36" s="60"/>
      <c r="G36" s="71"/>
      <c r="N36" s="96"/>
    </row>
    <row r="37" spans="2:15" ht="12.95" customHeight="1" x14ac:dyDescent="0.2">
      <c r="F37" s="60"/>
      <c r="G37" s="71"/>
      <c r="N37" s="96"/>
    </row>
    <row r="38" spans="2:15" ht="12.95" customHeight="1" x14ac:dyDescent="0.2">
      <c r="F38" s="60"/>
      <c r="G38" s="71"/>
      <c r="N38" s="96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7.100000000000001" customHeight="1" x14ac:dyDescent="0.2">
      <c r="F58" s="60"/>
      <c r="G58" s="71"/>
      <c r="N58" s="96"/>
    </row>
    <row r="59" spans="6:14" ht="14.25" x14ac:dyDescent="0.2">
      <c r="F59" s="60"/>
      <c r="G59" s="71"/>
      <c r="N59" s="96"/>
    </row>
    <row r="60" spans="6:14" ht="14.25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60"/>
      <c r="N72" s="96"/>
    </row>
    <row r="73" spans="6:14" ht="14.25" x14ac:dyDescent="0.2">
      <c r="F73" s="60"/>
      <c r="G73" s="60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x14ac:dyDescent="0.2">
      <c r="G89" s="60"/>
    </row>
    <row r="90" spans="6:14" x14ac:dyDescent="0.2">
      <c r="G90" s="60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B1:Q96"/>
  <sheetViews>
    <sheetView zoomScaleNormal="100" workbookViewId="0">
      <selection activeCell="J29" sqref="J29"/>
    </sheetView>
  </sheetViews>
  <sheetFormatPr defaultColWidth="9.140625" defaultRowHeight="12.75" x14ac:dyDescent="0.2"/>
  <cols>
    <col min="1" max="1" width="4.42578125" style="8" customWidth="1"/>
    <col min="2" max="2" width="4.7109375" style="8" customWidth="1"/>
    <col min="3" max="3" width="5.140625" style="8" customWidth="1"/>
    <col min="4" max="5" width="5" style="8" customWidth="1"/>
    <col min="6" max="7" width="8.7109375" style="16" customWidth="1"/>
    <col min="8" max="8" width="45.7109375" style="8" customWidth="1"/>
    <col min="9" max="13" width="14.7109375" style="8" customWidth="1"/>
    <col min="14" max="14" width="15.7109375" style="8" customWidth="1"/>
    <col min="15" max="15" width="6.85546875" style="80" customWidth="1"/>
    <col min="16" max="16" width="9.140625" style="8"/>
    <col min="17" max="17" width="9.5703125" style="8" bestFit="1" customWidth="1"/>
    <col min="18" max="16384" width="9.140625" style="8"/>
  </cols>
  <sheetData>
    <row r="1" spans="2:17" ht="13.5" thickBot="1" x14ac:dyDescent="0.25"/>
    <row r="2" spans="2:17" s="43" customFormat="1" ht="20.100000000000001" customHeight="1" thickTop="1" thickBot="1" x14ac:dyDescent="0.25">
      <c r="B2" s="218" t="s">
        <v>35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39"/>
    </row>
    <row r="3" spans="2:17" s="1" customFormat="1" ht="8.1" customHeight="1" thickTop="1" thickBot="1" x14ac:dyDescent="0.3">
      <c r="F3" s="2"/>
      <c r="G3" s="2"/>
      <c r="H3" s="221"/>
      <c r="I3" s="221"/>
      <c r="J3" s="50"/>
      <c r="K3" s="50"/>
      <c r="L3" s="38"/>
      <c r="M3" s="38"/>
      <c r="N3" s="38"/>
      <c r="O3" s="79"/>
    </row>
    <row r="4" spans="2:17" s="1" customFormat="1" ht="39" customHeight="1" x14ac:dyDescent="0.2">
      <c r="B4" s="225" t="s">
        <v>0</v>
      </c>
      <c r="C4" s="227" t="s">
        <v>1</v>
      </c>
      <c r="D4" s="227" t="s">
        <v>21</v>
      </c>
      <c r="E4" s="243" t="s">
        <v>161</v>
      </c>
      <c r="F4" s="240" t="s">
        <v>88</v>
      </c>
      <c r="G4" s="229" t="s">
        <v>91</v>
      </c>
      <c r="H4" s="231" t="s">
        <v>2</v>
      </c>
      <c r="I4" s="240" t="s">
        <v>256</v>
      </c>
      <c r="J4" s="244" t="s">
        <v>255</v>
      </c>
      <c r="K4" s="237" t="s">
        <v>257</v>
      </c>
      <c r="L4" s="222" t="s">
        <v>281</v>
      </c>
      <c r="M4" s="223"/>
      <c r="N4" s="224"/>
      <c r="O4" s="234" t="s">
        <v>243</v>
      </c>
    </row>
    <row r="5" spans="2:17" s="1" customFormat="1" ht="27" customHeight="1" x14ac:dyDescent="0.2">
      <c r="B5" s="226"/>
      <c r="C5" s="228"/>
      <c r="D5" s="228"/>
      <c r="E5" s="230"/>
      <c r="F5" s="232"/>
      <c r="G5" s="230"/>
      <c r="H5" s="232"/>
      <c r="I5" s="232"/>
      <c r="J5" s="232"/>
      <c r="K5" s="238"/>
      <c r="L5" s="116" t="s">
        <v>119</v>
      </c>
      <c r="M5" s="95" t="s">
        <v>120</v>
      </c>
      <c r="N5" s="172" t="s">
        <v>83</v>
      </c>
      <c r="O5" s="235"/>
    </row>
    <row r="6" spans="2:17" s="2" customFormat="1" ht="12.95" customHeight="1" x14ac:dyDescent="0.2">
      <c r="B6" s="201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2">
        <v>7</v>
      </c>
      <c r="I6" s="203">
        <v>8</v>
      </c>
      <c r="J6" s="202">
        <v>9</v>
      </c>
      <c r="K6" s="202">
        <v>10</v>
      </c>
      <c r="L6" s="201">
        <v>11</v>
      </c>
      <c r="M6" s="202">
        <v>12</v>
      </c>
      <c r="N6" s="204" t="s">
        <v>163</v>
      </c>
      <c r="O6" s="205" t="s">
        <v>241</v>
      </c>
    </row>
    <row r="7" spans="2:17" s="2" customFormat="1" ht="12.95" customHeight="1" x14ac:dyDescent="0.25">
      <c r="B7" s="5" t="s">
        <v>36</v>
      </c>
      <c r="C7" s="6" t="s">
        <v>3</v>
      </c>
      <c r="D7" s="6" t="s">
        <v>4</v>
      </c>
      <c r="E7" s="137" t="s">
        <v>165</v>
      </c>
      <c r="F7" s="4"/>
      <c r="G7" s="4"/>
      <c r="H7" s="4"/>
      <c r="I7" s="109"/>
      <c r="J7" s="4"/>
      <c r="K7" s="4"/>
      <c r="L7" s="3"/>
      <c r="M7" s="4"/>
      <c r="N7" s="178"/>
      <c r="O7" s="206"/>
    </row>
    <row r="8" spans="2:17" s="1" customFormat="1" ht="12.95" customHeight="1" x14ac:dyDescent="0.25">
      <c r="B8" s="11"/>
      <c r="C8" s="7"/>
      <c r="D8" s="7"/>
      <c r="E8" s="7"/>
      <c r="F8" s="57">
        <v>611000</v>
      </c>
      <c r="G8" s="68"/>
      <c r="H8" s="19" t="s">
        <v>58</v>
      </c>
      <c r="I8" s="89">
        <f t="shared" ref="I8:J8" si="0">SUM(I9:I11)</f>
        <v>8268840</v>
      </c>
      <c r="J8" s="89">
        <f t="shared" si="0"/>
        <v>8268840</v>
      </c>
      <c r="K8" s="89">
        <f>SUM(K9:K11)</f>
        <v>4296968</v>
      </c>
      <c r="L8" s="159">
        <f>SUM(L9:L11)</f>
        <v>0</v>
      </c>
      <c r="M8" s="89">
        <f>SUM(M9:M11)</f>
        <v>0</v>
      </c>
      <c r="N8" s="179">
        <f>SUM(N9:N11)</f>
        <v>0</v>
      </c>
      <c r="O8" s="207">
        <f t="shared" ref="O8:O31" si="1">IF(J8=0,"",N8/J8*100)</f>
        <v>0</v>
      </c>
      <c r="Q8" s="31"/>
    </row>
    <row r="9" spans="2:17" ht="12.95" customHeight="1" x14ac:dyDescent="0.2">
      <c r="B9" s="9"/>
      <c r="C9" s="10"/>
      <c r="D9" s="10"/>
      <c r="E9" s="10"/>
      <c r="F9" s="58">
        <v>611100</v>
      </c>
      <c r="G9" s="69"/>
      <c r="H9" s="18" t="s">
        <v>70</v>
      </c>
      <c r="I9" s="87">
        <v>6966330</v>
      </c>
      <c r="J9" s="87">
        <v>6966330</v>
      </c>
      <c r="K9" s="87">
        <v>3564620</v>
      </c>
      <c r="L9" s="104"/>
      <c r="M9" s="87"/>
      <c r="N9" s="180">
        <f>SUM(L9:M9)</f>
        <v>0</v>
      </c>
      <c r="O9" s="208">
        <f t="shared" si="1"/>
        <v>0</v>
      </c>
    </row>
    <row r="10" spans="2:17" ht="12.95" customHeight="1" x14ac:dyDescent="0.2">
      <c r="B10" s="9"/>
      <c r="C10" s="10"/>
      <c r="D10" s="10"/>
      <c r="E10" s="10"/>
      <c r="F10" s="58">
        <v>611200</v>
      </c>
      <c r="G10" s="69"/>
      <c r="H10" s="18" t="s">
        <v>71</v>
      </c>
      <c r="I10" s="87">
        <v>1302510</v>
      </c>
      <c r="J10" s="87">
        <v>1302510</v>
      </c>
      <c r="K10" s="87">
        <v>732348</v>
      </c>
      <c r="L10" s="104"/>
      <c r="M10" s="87"/>
      <c r="N10" s="180">
        <f t="shared" ref="N10" si="2">SUM(L10:M10)</f>
        <v>0</v>
      </c>
      <c r="O10" s="208">
        <f t="shared" si="1"/>
        <v>0</v>
      </c>
    </row>
    <row r="11" spans="2:17" ht="12.95" customHeight="1" x14ac:dyDescent="0.2">
      <c r="B11" s="9"/>
      <c r="C11" s="10"/>
      <c r="D11" s="10"/>
      <c r="E11" s="10"/>
      <c r="F11" s="58"/>
      <c r="G11" s="69"/>
      <c r="H11" s="18"/>
      <c r="I11" s="87"/>
      <c r="J11" s="87"/>
      <c r="K11" s="87"/>
      <c r="L11" s="104"/>
      <c r="M11" s="87"/>
      <c r="N11" s="180"/>
      <c r="O11" s="208" t="str">
        <f t="shared" si="1"/>
        <v/>
      </c>
    </row>
    <row r="12" spans="2:17" s="1" customFormat="1" ht="12.95" customHeight="1" x14ac:dyDescent="0.25">
      <c r="B12" s="11"/>
      <c r="C12" s="7"/>
      <c r="D12" s="7"/>
      <c r="E12" s="7"/>
      <c r="F12" s="57">
        <v>612000</v>
      </c>
      <c r="G12" s="68"/>
      <c r="H12" s="19" t="s">
        <v>57</v>
      </c>
      <c r="I12" s="89">
        <f>SUM(I13:I15)</f>
        <v>1060700</v>
      </c>
      <c r="J12" s="89">
        <f>SUM(J13:J15)</f>
        <v>1060700</v>
      </c>
      <c r="K12" s="89">
        <f t="shared" ref="K12:N12" si="3">SUM(K13:K15)</f>
        <v>566821</v>
      </c>
      <c r="L12" s="159">
        <f t="shared" si="3"/>
        <v>0</v>
      </c>
      <c r="M12" s="89">
        <f t="shared" si="3"/>
        <v>0</v>
      </c>
      <c r="N12" s="179">
        <f t="shared" si="3"/>
        <v>0</v>
      </c>
      <c r="O12" s="207">
        <f t="shared" si="1"/>
        <v>0</v>
      </c>
    </row>
    <row r="13" spans="2:17" ht="12.95" customHeight="1" x14ac:dyDescent="0.2">
      <c r="B13" s="9"/>
      <c r="C13" s="10"/>
      <c r="D13" s="10"/>
      <c r="E13" s="10"/>
      <c r="F13" s="58">
        <v>612100</v>
      </c>
      <c r="G13" s="69"/>
      <c r="H13" s="146" t="s">
        <v>5</v>
      </c>
      <c r="I13" s="87">
        <v>1050700</v>
      </c>
      <c r="J13" s="87">
        <v>1050700</v>
      </c>
      <c r="K13" s="87">
        <v>556956</v>
      </c>
      <c r="L13" s="104"/>
      <c r="M13" s="87"/>
      <c r="N13" s="180">
        <f>SUM(L13:M13)</f>
        <v>0</v>
      </c>
      <c r="O13" s="208">
        <f t="shared" si="1"/>
        <v>0</v>
      </c>
    </row>
    <row r="14" spans="2:17" ht="12.95" customHeight="1" x14ac:dyDescent="0.2">
      <c r="B14" s="9"/>
      <c r="C14" s="10"/>
      <c r="D14" s="10"/>
      <c r="E14" s="10"/>
      <c r="F14" s="58">
        <v>612100</v>
      </c>
      <c r="G14" s="69" t="s">
        <v>219</v>
      </c>
      <c r="H14" s="145" t="s">
        <v>198</v>
      </c>
      <c r="I14" s="87">
        <v>0</v>
      </c>
      <c r="J14" s="87">
        <v>0</v>
      </c>
      <c r="K14" s="87">
        <v>0</v>
      </c>
      <c r="L14" s="104"/>
      <c r="M14" s="87"/>
      <c r="N14" s="180">
        <f>SUM(L14:M14)</f>
        <v>0</v>
      </c>
      <c r="O14" s="208" t="str">
        <f t="shared" si="1"/>
        <v/>
      </c>
    </row>
    <row r="15" spans="2:17" ht="12.95" customHeight="1" x14ac:dyDescent="0.2">
      <c r="B15" s="9"/>
      <c r="C15" s="10"/>
      <c r="D15" s="10"/>
      <c r="E15" s="10"/>
      <c r="F15" s="58">
        <v>612100</v>
      </c>
      <c r="G15" s="69" t="s">
        <v>248</v>
      </c>
      <c r="H15" s="145" t="s">
        <v>247</v>
      </c>
      <c r="I15" s="87">
        <v>10000</v>
      </c>
      <c r="J15" s="87">
        <v>10000</v>
      </c>
      <c r="K15" s="87">
        <v>9865</v>
      </c>
      <c r="L15" s="104"/>
      <c r="M15" s="87"/>
      <c r="N15" s="180">
        <f>SUM(L15:M15)</f>
        <v>0</v>
      </c>
      <c r="O15" s="208">
        <f t="shared" ref="O15" si="4">IF(J15=0,"",N15/J15*100)</f>
        <v>0</v>
      </c>
    </row>
    <row r="16" spans="2:17" ht="12.95" customHeight="1" x14ac:dyDescent="0.2">
      <c r="B16" s="9"/>
      <c r="C16" s="10"/>
      <c r="D16" s="10"/>
      <c r="E16" s="10"/>
      <c r="F16" s="58"/>
      <c r="G16" s="69"/>
      <c r="H16" s="18"/>
      <c r="I16" s="87"/>
      <c r="J16" s="87"/>
      <c r="K16" s="87"/>
      <c r="L16" s="104"/>
      <c r="M16" s="87"/>
      <c r="N16" s="175"/>
      <c r="O16" s="208" t="str">
        <f t="shared" si="1"/>
        <v/>
      </c>
    </row>
    <row r="17" spans="2:15" s="1" customFormat="1" ht="12.95" customHeight="1" x14ac:dyDescent="0.25">
      <c r="B17" s="11"/>
      <c r="C17" s="7"/>
      <c r="D17" s="7"/>
      <c r="E17" s="7"/>
      <c r="F17" s="57">
        <v>613000</v>
      </c>
      <c r="G17" s="68"/>
      <c r="H17" s="19" t="s">
        <v>59</v>
      </c>
      <c r="I17" s="89">
        <f t="shared" ref="I17:J17" si="5">SUM(I18:I26)</f>
        <v>837000</v>
      </c>
      <c r="J17" s="89">
        <f t="shared" si="5"/>
        <v>837000</v>
      </c>
      <c r="K17" s="89">
        <f>SUM(K18:K26)</f>
        <v>368988</v>
      </c>
      <c r="L17" s="159">
        <f>SUM(L18:L26)</f>
        <v>0</v>
      </c>
      <c r="M17" s="89">
        <f>SUM(M18:M26)</f>
        <v>0</v>
      </c>
      <c r="N17" s="174">
        <f>SUM(N18:N26)</f>
        <v>0</v>
      </c>
      <c r="O17" s="207">
        <f t="shared" si="1"/>
        <v>0</v>
      </c>
    </row>
    <row r="18" spans="2:15" ht="12.95" customHeight="1" x14ac:dyDescent="0.2">
      <c r="B18" s="9"/>
      <c r="C18" s="10"/>
      <c r="D18" s="10"/>
      <c r="E18" s="10"/>
      <c r="F18" s="58">
        <v>613100</v>
      </c>
      <c r="G18" s="69"/>
      <c r="H18" s="18" t="s">
        <v>6</v>
      </c>
      <c r="I18" s="87">
        <v>10000</v>
      </c>
      <c r="J18" s="87">
        <v>17500</v>
      </c>
      <c r="K18" s="87">
        <v>7293</v>
      </c>
      <c r="L18" s="104"/>
      <c r="M18" s="87"/>
      <c r="N18" s="180">
        <f t="shared" ref="N18:N26" si="6">SUM(L18:M18)</f>
        <v>0</v>
      </c>
      <c r="O18" s="208">
        <f t="shared" si="1"/>
        <v>0</v>
      </c>
    </row>
    <row r="19" spans="2:15" ht="12.95" customHeight="1" x14ac:dyDescent="0.2">
      <c r="B19" s="9"/>
      <c r="C19" s="10"/>
      <c r="D19" s="10"/>
      <c r="E19" s="10"/>
      <c r="F19" s="58">
        <v>613200</v>
      </c>
      <c r="G19" s="69"/>
      <c r="H19" s="18" t="s">
        <v>7</v>
      </c>
      <c r="I19" s="87">
        <v>82000</v>
      </c>
      <c r="J19" s="87">
        <v>82000</v>
      </c>
      <c r="K19" s="87">
        <v>35644</v>
      </c>
      <c r="L19" s="104"/>
      <c r="M19" s="87"/>
      <c r="N19" s="180">
        <f t="shared" si="6"/>
        <v>0</v>
      </c>
      <c r="O19" s="208">
        <f t="shared" si="1"/>
        <v>0</v>
      </c>
    </row>
    <row r="20" spans="2:15" ht="12.95" customHeight="1" x14ac:dyDescent="0.2">
      <c r="B20" s="9"/>
      <c r="C20" s="10"/>
      <c r="D20" s="10"/>
      <c r="E20" s="10"/>
      <c r="F20" s="58">
        <v>613300</v>
      </c>
      <c r="G20" s="69"/>
      <c r="H20" s="18" t="s">
        <v>72</v>
      </c>
      <c r="I20" s="87">
        <v>85000</v>
      </c>
      <c r="J20" s="87">
        <v>85000</v>
      </c>
      <c r="K20" s="87">
        <v>40948</v>
      </c>
      <c r="L20" s="104"/>
      <c r="M20" s="87"/>
      <c r="N20" s="180">
        <f t="shared" si="6"/>
        <v>0</v>
      </c>
      <c r="O20" s="208">
        <f t="shared" si="1"/>
        <v>0</v>
      </c>
    </row>
    <row r="21" spans="2:15" ht="12.95" customHeight="1" x14ac:dyDescent="0.2">
      <c r="B21" s="9"/>
      <c r="C21" s="10"/>
      <c r="D21" s="10"/>
      <c r="E21" s="10"/>
      <c r="F21" s="58">
        <v>613400</v>
      </c>
      <c r="G21" s="69"/>
      <c r="H21" s="18" t="s">
        <v>60</v>
      </c>
      <c r="I21" s="87">
        <v>200000</v>
      </c>
      <c r="J21" s="87">
        <v>192500</v>
      </c>
      <c r="K21" s="87">
        <v>49973</v>
      </c>
      <c r="L21" s="104"/>
      <c r="M21" s="87"/>
      <c r="N21" s="180">
        <f t="shared" si="6"/>
        <v>0</v>
      </c>
      <c r="O21" s="208">
        <f t="shared" si="1"/>
        <v>0</v>
      </c>
    </row>
    <row r="22" spans="2:15" ht="12.95" customHeight="1" x14ac:dyDescent="0.2">
      <c r="B22" s="9"/>
      <c r="C22" s="10"/>
      <c r="D22" s="10"/>
      <c r="E22" s="10"/>
      <c r="F22" s="58">
        <v>613500</v>
      </c>
      <c r="G22" s="69"/>
      <c r="H22" s="18" t="s">
        <v>8</v>
      </c>
      <c r="I22" s="87">
        <v>120000</v>
      </c>
      <c r="J22" s="87">
        <v>120000</v>
      </c>
      <c r="K22" s="87">
        <v>73561</v>
      </c>
      <c r="L22" s="104"/>
      <c r="M22" s="87"/>
      <c r="N22" s="180">
        <f t="shared" si="6"/>
        <v>0</v>
      </c>
      <c r="O22" s="208">
        <f t="shared" si="1"/>
        <v>0</v>
      </c>
    </row>
    <row r="23" spans="2:15" ht="12.95" customHeight="1" x14ac:dyDescent="0.2">
      <c r="B23" s="9"/>
      <c r="C23" s="10"/>
      <c r="D23" s="10"/>
      <c r="E23" s="10"/>
      <c r="F23" s="58">
        <v>613600</v>
      </c>
      <c r="G23" s="69"/>
      <c r="H23" s="18" t="s">
        <v>73</v>
      </c>
      <c r="I23" s="87">
        <v>0</v>
      </c>
      <c r="J23" s="87">
        <v>0</v>
      </c>
      <c r="K23" s="87">
        <v>0</v>
      </c>
      <c r="L23" s="104"/>
      <c r="M23" s="87"/>
      <c r="N23" s="180">
        <f t="shared" si="6"/>
        <v>0</v>
      </c>
      <c r="O23" s="208" t="str">
        <f t="shared" si="1"/>
        <v/>
      </c>
    </row>
    <row r="24" spans="2:15" ht="12.95" customHeight="1" x14ac:dyDescent="0.2">
      <c r="B24" s="9"/>
      <c r="C24" s="10"/>
      <c r="D24" s="10"/>
      <c r="E24" s="10"/>
      <c r="F24" s="58">
        <v>613700</v>
      </c>
      <c r="G24" s="69"/>
      <c r="H24" s="18" t="s">
        <v>9</v>
      </c>
      <c r="I24" s="87">
        <v>90000</v>
      </c>
      <c r="J24" s="87">
        <v>90000</v>
      </c>
      <c r="K24" s="87">
        <v>60113</v>
      </c>
      <c r="L24" s="104"/>
      <c r="M24" s="87"/>
      <c r="N24" s="180">
        <f t="shared" si="6"/>
        <v>0</v>
      </c>
      <c r="O24" s="208">
        <f t="shared" si="1"/>
        <v>0</v>
      </c>
    </row>
    <row r="25" spans="2:15" ht="12.95" customHeight="1" x14ac:dyDescent="0.2">
      <c r="B25" s="9"/>
      <c r="C25" s="10"/>
      <c r="D25" s="10"/>
      <c r="E25" s="10"/>
      <c r="F25" s="58">
        <v>613800</v>
      </c>
      <c r="G25" s="69"/>
      <c r="H25" s="18" t="s">
        <v>61</v>
      </c>
      <c r="I25" s="87">
        <v>30000</v>
      </c>
      <c r="J25" s="87">
        <v>30000</v>
      </c>
      <c r="K25" s="87">
        <v>19384</v>
      </c>
      <c r="L25" s="104"/>
      <c r="M25" s="87"/>
      <c r="N25" s="180">
        <f t="shared" si="6"/>
        <v>0</v>
      </c>
      <c r="O25" s="208">
        <f t="shared" si="1"/>
        <v>0</v>
      </c>
    </row>
    <row r="26" spans="2:15" ht="12.95" customHeight="1" x14ac:dyDescent="0.2">
      <c r="B26" s="9"/>
      <c r="C26" s="10"/>
      <c r="D26" s="10"/>
      <c r="E26" s="10"/>
      <c r="F26" s="58">
        <v>613900</v>
      </c>
      <c r="G26" s="69"/>
      <c r="H26" s="18" t="s">
        <v>62</v>
      </c>
      <c r="I26" s="87">
        <v>220000</v>
      </c>
      <c r="J26" s="87">
        <v>220000</v>
      </c>
      <c r="K26" s="87">
        <v>82072</v>
      </c>
      <c r="L26" s="104"/>
      <c r="M26" s="87"/>
      <c r="N26" s="180">
        <f t="shared" si="6"/>
        <v>0</v>
      </c>
      <c r="O26" s="208">
        <f t="shared" si="1"/>
        <v>0</v>
      </c>
    </row>
    <row r="27" spans="2:15" s="1" customFormat="1" ht="12.95" customHeight="1" x14ac:dyDescent="0.2">
      <c r="B27" s="11"/>
      <c r="C27" s="7"/>
      <c r="D27" s="7"/>
      <c r="E27" s="136"/>
      <c r="F27" s="66"/>
      <c r="G27" s="78"/>
      <c r="H27" s="19"/>
      <c r="I27" s="87"/>
      <c r="J27" s="87"/>
      <c r="K27" s="87"/>
      <c r="L27" s="104"/>
      <c r="M27" s="87"/>
      <c r="N27" s="175"/>
      <c r="O27" s="208" t="str">
        <f t="shared" si="1"/>
        <v/>
      </c>
    </row>
    <row r="28" spans="2:15" s="1" customFormat="1" ht="12.95" customHeight="1" x14ac:dyDescent="0.25">
      <c r="B28" s="11"/>
      <c r="C28" s="7"/>
      <c r="D28" s="7"/>
      <c r="E28" s="7"/>
      <c r="F28" s="57">
        <v>821000</v>
      </c>
      <c r="G28" s="68"/>
      <c r="H28" s="19" t="s">
        <v>12</v>
      </c>
      <c r="I28" s="89">
        <f t="shared" ref="I28:J28" si="7">SUM(I29:I30)</f>
        <v>230000</v>
      </c>
      <c r="J28" s="89">
        <f t="shared" si="7"/>
        <v>230000</v>
      </c>
      <c r="K28" s="89">
        <f t="shared" ref="K28" si="8">SUM(K29:K30)</f>
        <v>151311</v>
      </c>
      <c r="L28" s="159">
        <f t="shared" ref="L28:N28" si="9">SUM(L29:L30)</f>
        <v>0</v>
      </c>
      <c r="M28" s="89">
        <f t="shared" si="9"/>
        <v>0</v>
      </c>
      <c r="N28" s="174">
        <f t="shared" si="9"/>
        <v>0</v>
      </c>
      <c r="O28" s="207">
        <f t="shared" si="1"/>
        <v>0</v>
      </c>
    </row>
    <row r="29" spans="2:15" ht="12.95" customHeight="1" x14ac:dyDescent="0.2">
      <c r="B29" s="9"/>
      <c r="C29" s="10"/>
      <c r="D29" s="10"/>
      <c r="E29" s="10"/>
      <c r="F29" s="58">
        <v>821200</v>
      </c>
      <c r="G29" s="69"/>
      <c r="H29" s="18" t="s">
        <v>13</v>
      </c>
      <c r="I29" s="87">
        <v>30000</v>
      </c>
      <c r="J29" s="87">
        <v>30000</v>
      </c>
      <c r="K29" s="87">
        <v>0</v>
      </c>
      <c r="L29" s="104"/>
      <c r="M29" s="87"/>
      <c r="N29" s="180">
        <f t="shared" ref="N29:N30" si="10">SUM(L29:M29)</f>
        <v>0</v>
      </c>
      <c r="O29" s="208">
        <f t="shared" si="1"/>
        <v>0</v>
      </c>
    </row>
    <row r="30" spans="2:15" ht="12.95" customHeight="1" x14ac:dyDescent="0.2">
      <c r="B30" s="9"/>
      <c r="C30" s="10"/>
      <c r="D30" s="10"/>
      <c r="E30" s="10"/>
      <c r="F30" s="58">
        <v>821300</v>
      </c>
      <c r="G30" s="69"/>
      <c r="H30" s="18" t="s">
        <v>14</v>
      </c>
      <c r="I30" s="87">
        <v>200000</v>
      </c>
      <c r="J30" s="87">
        <v>200000</v>
      </c>
      <c r="K30" s="87">
        <v>151311</v>
      </c>
      <c r="L30" s="104"/>
      <c r="M30" s="87"/>
      <c r="N30" s="180">
        <f t="shared" si="10"/>
        <v>0</v>
      </c>
      <c r="O30" s="208">
        <f t="shared" si="1"/>
        <v>0</v>
      </c>
    </row>
    <row r="31" spans="2:15" ht="12.95" customHeight="1" x14ac:dyDescent="0.25">
      <c r="B31" s="9"/>
      <c r="C31" s="10"/>
      <c r="D31" s="10"/>
      <c r="E31" s="10"/>
      <c r="F31" s="58"/>
      <c r="G31" s="69"/>
      <c r="H31" s="18"/>
      <c r="I31" s="89"/>
      <c r="J31" s="89"/>
      <c r="K31" s="89"/>
      <c r="L31" s="159"/>
      <c r="M31" s="89"/>
      <c r="N31" s="174"/>
      <c r="O31" s="208" t="str">
        <f t="shared" si="1"/>
        <v/>
      </c>
    </row>
    <row r="32" spans="2:15" s="1" customFormat="1" ht="12.95" customHeight="1" x14ac:dyDescent="0.25">
      <c r="B32" s="11"/>
      <c r="C32" s="7"/>
      <c r="D32" s="7"/>
      <c r="E32" s="7"/>
      <c r="F32" s="57"/>
      <c r="G32" s="68"/>
      <c r="H32" s="19" t="s">
        <v>15</v>
      </c>
      <c r="I32" s="120" t="s">
        <v>260</v>
      </c>
      <c r="J32" s="120" t="s">
        <v>260</v>
      </c>
      <c r="K32" s="120" t="s">
        <v>261</v>
      </c>
      <c r="L32" s="161"/>
      <c r="M32" s="120"/>
      <c r="N32" s="173"/>
      <c r="O32" s="208"/>
    </row>
    <row r="33" spans="2:15" s="1" customFormat="1" ht="12.95" customHeight="1" x14ac:dyDescent="0.25">
      <c r="B33" s="11"/>
      <c r="C33" s="7"/>
      <c r="D33" s="7"/>
      <c r="E33" s="7"/>
      <c r="F33" s="57"/>
      <c r="G33" s="68"/>
      <c r="H33" s="7" t="s">
        <v>24</v>
      </c>
      <c r="I33" s="110">
        <f t="shared" ref="I33:N33" si="11">I8+I12+I17+I28</f>
        <v>10396540</v>
      </c>
      <c r="J33" s="13">
        <f t="shared" si="11"/>
        <v>10396540</v>
      </c>
      <c r="K33" s="13">
        <f t="shared" si="11"/>
        <v>5384088</v>
      </c>
      <c r="L33" s="113">
        <f t="shared" si="11"/>
        <v>0</v>
      </c>
      <c r="M33" s="13">
        <f t="shared" si="11"/>
        <v>0</v>
      </c>
      <c r="N33" s="174">
        <f t="shared" si="11"/>
        <v>0</v>
      </c>
      <c r="O33" s="207">
        <f>IF(J33=0,"",N33/J33*100)</f>
        <v>0</v>
      </c>
    </row>
    <row r="34" spans="2:15" s="1" customFormat="1" ht="12.95" customHeight="1" x14ac:dyDescent="0.25">
      <c r="B34" s="11"/>
      <c r="C34" s="7"/>
      <c r="D34" s="7"/>
      <c r="E34" s="7"/>
      <c r="F34" s="57"/>
      <c r="G34" s="68"/>
      <c r="H34" s="7" t="s">
        <v>16</v>
      </c>
      <c r="I34" s="110">
        <f t="shared" ref="I34:J35" si="12">I33</f>
        <v>10396540</v>
      </c>
      <c r="J34" s="13">
        <f t="shared" si="12"/>
        <v>10396540</v>
      </c>
      <c r="K34" s="13">
        <f t="shared" ref="K34" si="13">K33</f>
        <v>5384088</v>
      </c>
      <c r="L34" s="113">
        <f t="shared" ref="L34:N35" si="14">L33</f>
        <v>0</v>
      </c>
      <c r="M34" s="13">
        <f t="shared" si="14"/>
        <v>0</v>
      </c>
      <c r="N34" s="174">
        <f t="shared" si="14"/>
        <v>0</v>
      </c>
      <c r="O34" s="207">
        <f>IF(J34=0,"",N34/J34*100)</f>
        <v>0</v>
      </c>
    </row>
    <row r="35" spans="2:15" s="1" customFormat="1" ht="12.95" customHeight="1" x14ac:dyDescent="0.25">
      <c r="B35" s="11"/>
      <c r="C35" s="7"/>
      <c r="D35" s="7"/>
      <c r="E35" s="7"/>
      <c r="F35" s="57"/>
      <c r="G35" s="68"/>
      <c r="H35" s="7" t="s">
        <v>17</v>
      </c>
      <c r="I35" s="13">
        <f t="shared" si="12"/>
        <v>10396540</v>
      </c>
      <c r="J35" s="13">
        <f t="shared" si="12"/>
        <v>10396540</v>
      </c>
      <c r="K35" s="13">
        <f t="shared" ref="K35" si="15">K34</f>
        <v>5384088</v>
      </c>
      <c r="L35" s="113">
        <f t="shared" si="14"/>
        <v>0</v>
      </c>
      <c r="M35" s="13">
        <f t="shared" si="14"/>
        <v>0</v>
      </c>
      <c r="N35" s="174">
        <f t="shared" si="14"/>
        <v>0</v>
      </c>
      <c r="O35" s="207">
        <f>IF(J35=0,"",N35/J35*100)</f>
        <v>0</v>
      </c>
    </row>
    <row r="36" spans="2:15" ht="12.95" customHeight="1" thickBot="1" x14ac:dyDescent="0.25">
      <c r="B36" s="14"/>
      <c r="C36" s="15"/>
      <c r="D36" s="15"/>
      <c r="E36" s="15"/>
      <c r="F36" s="59"/>
      <c r="G36" s="70"/>
      <c r="H36" s="15"/>
      <c r="I36" s="15"/>
      <c r="J36" s="15"/>
      <c r="K36" s="15"/>
      <c r="L36" s="14"/>
      <c r="M36" s="15"/>
      <c r="N36" s="176"/>
      <c r="O36" s="209"/>
    </row>
    <row r="37" spans="2:15" ht="12.95" customHeight="1" x14ac:dyDescent="0.2">
      <c r="F37" s="60"/>
      <c r="G37" s="71"/>
      <c r="L37" s="196"/>
      <c r="N37" s="96"/>
    </row>
    <row r="38" spans="2:15" ht="12.95" customHeight="1" x14ac:dyDescent="0.2">
      <c r="F38" s="60"/>
      <c r="G38" s="71"/>
      <c r="N38" s="97"/>
    </row>
    <row r="39" spans="2:15" ht="12.95" customHeight="1" x14ac:dyDescent="0.2">
      <c r="F39" s="60"/>
      <c r="G39" s="71"/>
      <c r="N39" s="96"/>
    </row>
    <row r="40" spans="2:15" ht="12.95" customHeight="1" x14ac:dyDescent="0.2">
      <c r="F40" s="60"/>
      <c r="G40" s="71"/>
      <c r="N40" s="96"/>
    </row>
    <row r="41" spans="2:15" ht="12.95" customHeight="1" x14ac:dyDescent="0.2">
      <c r="F41" s="60"/>
      <c r="G41" s="71"/>
      <c r="N41" s="96"/>
    </row>
    <row r="42" spans="2:15" ht="12.95" customHeight="1" x14ac:dyDescent="0.2">
      <c r="F42" s="60"/>
      <c r="G42" s="71"/>
      <c r="N42" s="96"/>
    </row>
    <row r="43" spans="2:15" ht="12.95" customHeight="1" x14ac:dyDescent="0.2">
      <c r="F43" s="60"/>
      <c r="G43" s="71"/>
      <c r="N43" s="96"/>
    </row>
    <row r="44" spans="2:15" ht="12.95" customHeight="1" x14ac:dyDescent="0.2">
      <c r="F44" s="60"/>
      <c r="G44" s="71"/>
      <c r="N44" s="96"/>
    </row>
    <row r="45" spans="2:15" ht="12.95" customHeight="1" x14ac:dyDescent="0.2">
      <c r="F45" s="60"/>
      <c r="G45" s="71"/>
      <c r="N45" s="96"/>
    </row>
    <row r="46" spans="2:15" ht="12.95" customHeight="1" x14ac:dyDescent="0.2">
      <c r="F46" s="60"/>
      <c r="G46" s="71"/>
      <c r="N46" s="96"/>
    </row>
    <row r="47" spans="2:15" ht="12.95" customHeight="1" x14ac:dyDescent="0.2">
      <c r="F47" s="60"/>
      <c r="G47" s="71"/>
      <c r="N47" s="96"/>
    </row>
    <row r="48" spans="2:15" ht="12.95" customHeight="1" x14ac:dyDescent="0.2">
      <c r="F48" s="60"/>
      <c r="G48" s="71"/>
      <c r="N48" s="96"/>
    </row>
    <row r="49" spans="6:14" ht="12.95" customHeight="1" x14ac:dyDescent="0.2">
      <c r="F49" s="60"/>
      <c r="G49" s="71"/>
      <c r="N49" s="96"/>
    </row>
    <row r="50" spans="6:14" ht="12.95" customHeight="1" x14ac:dyDescent="0.2">
      <c r="F50" s="60"/>
      <c r="G50" s="71"/>
      <c r="N50" s="96"/>
    </row>
    <row r="51" spans="6:14" ht="12.95" customHeight="1" x14ac:dyDescent="0.2">
      <c r="F51" s="60"/>
      <c r="G51" s="71"/>
      <c r="N51" s="96"/>
    </row>
    <row r="52" spans="6:14" ht="12.95" customHeight="1" x14ac:dyDescent="0.2">
      <c r="F52" s="60"/>
      <c r="G52" s="71"/>
      <c r="N52" s="96"/>
    </row>
    <row r="53" spans="6:14" ht="12.95" customHeight="1" x14ac:dyDescent="0.2">
      <c r="F53" s="60"/>
      <c r="G53" s="71"/>
      <c r="N53" s="96"/>
    </row>
    <row r="54" spans="6:14" ht="12.95" customHeight="1" x14ac:dyDescent="0.2">
      <c r="F54" s="60"/>
      <c r="G54" s="71"/>
      <c r="N54" s="96"/>
    </row>
    <row r="55" spans="6:14" ht="12.95" customHeight="1" x14ac:dyDescent="0.2">
      <c r="F55" s="60"/>
      <c r="G55" s="71"/>
      <c r="N55" s="96"/>
    </row>
    <row r="56" spans="6:14" ht="12.95" customHeight="1" x14ac:dyDescent="0.2">
      <c r="F56" s="60"/>
      <c r="G56" s="71"/>
      <c r="N56" s="96"/>
    </row>
    <row r="57" spans="6:14" ht="12.95" customHeight="1" x14ac:dyDescent="0.2">
      <c r="F57" s="60"/>
      <c r="G57" s="71"/>
      <c r="N57" s="96"/>
    </row>
    <row r="58" spans="6:14" ht="12.95" customHeight="1" x14ac:dyDescent="0.2">
      <c r="F58" s="60"/>
      <c r="G58" s="71"/>
      <c r="N58" s="96"/>
    </row>
    <row r="59" spans="6:14" ht="12.95" customHeight="1" x14ac:dyDescent="0.2">
      <c r="F59" s="60"/>
      <c r="G59" s="71"/>
      <c r="N59" s="96"/>
    </row>
    <row r="60" spans="6:14" ht="17.100000000000001" customHeight="1" x14ac:dyDescent="0.2">
      <c r="F60" s="60"/>
      <c r="G60" s="71"/>
      <c r="N60" s="96"/>
    </row>
    <row r="61" spans="6:14" ht="14.25" x14ac:dyDescent="0.2">
      <c r="F61" s="60"/>
      <c r="G61" s="71"/>
      <c r="N61" s="96"/>
    </row>
    <row r="62" spans="6:14" ht="14.25" x14ac:dyDescent="0.2">
      <c r="F62" s="60"/>
      <c r="G62" s="71"/>
      <c r="N62" s="96"/>
    </row>
    <row r="63" spans="6:14" ht="14.25" x14ac:dyDescent="0.2">
      <c r="F63" s="60"/>
      <c r="G63" s="71"/>
      <c r="N63" s="96"/>
    </row>
    <row r="64" spans="6:14" ht="14.25" x14ac:dyDescent="0.2">
      <c r="F64" s="60"/>
      <c r="G64" s="71"/>
      <c r="N64" s="96"/>
    </row>
    <row r="65" spans="6:14" ht="14.25" x14ac:dyDescent="0.2">
      <c r="F65" s="60"/>
      <c r="G65" s="71"/>
      <c r="N65" s="96"/>
    </row>
    <row r="66" spans="6:14" ht="14.25" x14ac:dyDescent="0.2">
      <c r="F66" s="60"/>
      <c r="G66" s="71"/>
      <c r="N66" s="96"/>
    </row>
    <row r="67" spans="6:14" ht="14.25" x14ac:dyDescent="0.2">
      <c r="F67" s="60"/>
      <c r="G67" s="71"/>
      <c r="N67" s="96"/>
    </row>
    <row r="68" spans="6:14" ht="14.25" x14ac:dyDescent="0.2">
      <c r="F68" s="60"/>
      <c r="G68" s="71"/>
      <c r="N68" s="96"/>
    </row>
    <row r="69" spans="6:14" ht="14.25" x14ac:dyDescent="0.2">
      <c r="F69" s="60"/>
      <c r="G69" s="71"/>
      <c r="N69" s="96"/>
    </row>
    <row r="70" spans="6:14" ht="14.25" x14ac:dyDescent="0.2">
      <c r="F70" s="60"/>
      <c r="G70" s="71"/>
      <c r="N70" s="96"/>
    </row>
    <row r="71" spans="6:14" ht="14.25" x14ac:dyDescent="0.2">
      <c r="F71" s="60"/>
      <c r="G71" s="71"/>
      <c r="N71" s="96"/>
    </row>
    <row r="72" spans="6:14" ht="14.25" x14ac:dyDescent="0.2">
      <c r="F72" s="60"/>
      <c r="G72" s="71"/>
      <c r="N72" s="96"/>
    </row>
    <row r="73" spans="6:14" ht="14.25" x14ac:dyDescent="0.2">
      <c r="F73" s="60"/>
      <c r="G73" s="71"/>
      <c r="N73" s="96"/>
    </row>
    <row r="74" spans="6:14" ht="14.25" x14ac:dyDescent="0.2">
      <c r="F74" s="60"/>
      <c r="G74" s="60"/>
      <c r="N74" s="96"/>
    </row>
    <row r="75" spans="6:14" ht="14.25" x14ac:dyDescent="0.2">
      <c r="F75" s="60"/>
      <c r="G75" s="60"/>
      <c r="N75" s="96"/>
    </row>
    <row r="76" spans="6:14" ht="14.25" x14ac:dyDescent="0.2">
      <c r="F76" s="60"/>
      <c r="G76" s="60"/>
      <c r="N76" s="96"/>
    </row>
    <row r="77" spans="6:14" ht="14.25" x14ac:dyDescent="0.2">
      <c r="F77" s="60"/>
      <c r="G77" s="60"/>
      <c r="N77" s="96"/>
    </row>
    <row r="78" spans="6:14" ht="14.25" x14ac:dyDescent="0.2">
      <c r="F78" s="60"/>
      <c r="G78" s="60"/>
      <c r="N78" s="96"/>
    </row>
    <row r="79" spans="6:14" ht="14.25" x14ac:dyDescent="0.2">
      <c r="F79" s="60"/>
      <c r="G79" s="60"/>
      <c r="N79" s="96"/>
    </row>
    <row r="80" spans="6:14" ht="14.25" x14ac:dyDescent="0.2">
      <c r="F80" s="60"/>
      <c r="G80" s="60"/>
      <c r="N80" s="96"/>
    </row>
    <row r="81" spans="6:14" ht="14.25" x14ac:dyDescent="0.2">
      <c r="F81" s="60"/>
      <c r="G81" s="60"/>
      <c r="N81" s="96"/>
    </row>
    <row r="82" spans="6:14" ht="14.25" x14ac:dyDescent="0.2">
      <c r="F82" s="60"/>
      <c r="G82" s="60"/>
      <c r="N82" s="96"/>
    </row>
    <row r="83" spans="6:14" ht="14.25" x14ac:dyDescent="0.2">
      <c r="F83" s="60"/>
      <c r="G83" s="60"/>
      <c r="N83" s="96"/>
    </row>
    <row r="84" spans="6:14" ht="14.25" x14ac:dyDescent="0.2">
      <c r="F84" s="60"/>
      <c r="G84" s="60"/>
      <c r="N84" s="96"/>
    </row>
    <row r="85" spans="6:14" ht="14.25" x14ac:dyDescent="0.2">
      <c r="F85" s="60"/>
      <c r="G85" s="60"/>
      <c r="N85" s="96"/>
    </row>
    <row r="86" spans="6:14" ht="14.25" x14ac:dyDescent="0.2">
      <c r="F86" s="60"/>
      <c r="G86" s="60"/>
      <c r="N86" s="96"/>
    </row>
    <row r="87" spans="6:14" ht="14.25" x14ac:dyDescent="0.2">
      <c r="F87" s="60"/>
      <c r="G87" s="60"/>
      <c r="N87" s="96"/>
    </row>
    <row r="88" spans="6:14" ht="14.25" x14ac:dyDescent="0.2">
      <c r="F88" s="60"/>
      <c r="G88" s="60"/>
      <c r="N88" s="96"/>
    </row>
    <row r="89" spans="6:14" ht="14.25" x14ac:dyDescent="0.2">
      <c r="F89" s="60"/>
      <c r="G89" s="60"/>
      <c r="N89" s="96"/>
    </row>
    <row r="90" spans="6:14" ht="14.25" x14ac:dyDescent="0.2">
      <c r="F90" s="60"/>
      <c r="G90" s="60"/>
      <c r="N90" s="96"/>
    </row>
    <row r="91" spans="6:14" x14ac:dyDescent="0.2">
      <c r="G91" s="60"/>
    </row>
    <row r="92" spans="6:14" x14ac:dyDescent="0.2">
      <c r="G92" s="60"/>
    </row>
    <row r="93" spans="6:14" x14ac:dyDescent="0.2">
      <c r="G93" s="60"/>
    </row>
    <row r="94" spans="6:14" x14ac:dyDescent="0.2">
      <c r="G94" s="60"/>
    </row>
    <row r="95" spans="6:14" x14ac:dyDescent="0.2">
      <c r="G95" s="60"/>
    </row>
    <row r="96" spans="6:14" x14ac:dyDescent="0.2">
      <c r="G96" s="60"/>
    </row>
  </sheetData>
  <mergeCells count="14">
    <mergeCell ref="B2:O2"/>
    <mergeCell ref="O4:O5"/>
    <mergeCell ref="H4:H5"/>
    <mergeCell ref="H3:I3"/>
    <mergeCell ref="L4:N4"/>
    <mergeCell ref="B4:B5"/>
    <mergeCell ref="C4:C5"/>
    <mergeCell ref="D4:D5"/>
    <mergeCell ref="G4:G5"/>
    <mergeCell ref="F4:F5"/>
    <mergeCell ref="I4:I5"/>
    <mergeCell ref="J4:J5"/>
    <mergeCell ref="E4:E5"/>
    <mergeCell ref="K4:K5"/>
  </mergeCells>
  <phoneticPr fontId="2" type="noConversion"/>
  <pageMargins left="0.59055118110236227" right="0.31496062992125984" top="0.55118110236220474" bottom="0.51181102362204722" header="0.51181102362204722" footer="0.31496062992125984"/>
  <pageSetup paperSize="9" scale="73" firstPageNumber="3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37</vt:i4>
      </vt:variant>
      <vt:variant>
        <vt:lpstr>Imenovani rasponi</vt:lpstr>
      </vt:variant>
      <vt:variant>
        <vt:i4>32</vt:i4>
      </vt:variant>
    </vt:vector>
  </HeadingPairs>
  <TitlesOfParts>
    <vt:vector size="6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'10'!Podrucje_ispisa</vt:lpstr>
      <vt:lpstr>'11'!Podrucje_ispisa</vt:lpstr>
      <vt:lpstr>'12'!Podrucje_ispisa</vt:lpstr>
      <vt:lpstr>'13'!Podrucje_ispisa</vt:lpstr>
      <vt:lpstr>'14'!Podrucje_ispisa</vt:lpstr>
      <vt:lpstr>'15'!Podrucje_ispisa</vt:lpstr>
      <vt:lpstr>'16'!Podrucje_ispisa</vt:lpstr>
      <vt:lpstr>'17'!Podrucje_ispisa</vt:lpstr>
      <vt:lpstr>'18'!Podrucje_ispisa</vt:lpstr>
      <vt:lpstr>'19'!Podrucje_ispisa</vt:lpstr>
      <vt:lpstr>'20'!Podrucje_ispisa</vt:lpstr>
      <vt:lpstr>'21'!Podrucje_ispisa</vt:lpstr>
      <vt:lpstr>'22'!Podrucje_ispisa</vt:lpstr>
      <vt:lpstr>'23'!Podrucje_ispisa</vt:lpstr>
      <vt:lpstr>'24'!Podrucje_ispisa</vt:lpstr>
      <vt:lpstr>'25'!Podrucje_ispisa</vt:lpstr>
      <vt:lpstr>'26'!Podrucje_ispisa</vt:lpstr>
      <vt:lpstr>'27'!Podrucje_ispisa</vt:lpstr>
      <vt:lpstr>'28'!Podrucje_ispisa</vt:lpstr>
      <vt:lpstr>'29'!Podrucje_ispisa</vt:lpstr>
      <vt:lpstr>'30'!Podrucje_ispisa</vt:lpstr>
      <vt:lpstr>'31'!Podrucje_ispisa</vt:lpstr>
      <vt:lpstr>'32'!Podrucje_ispisa</vt:lpstr>
      <vt:lpstr>'33'!Podrucje_ispisa</vt:lpstr>
      <vt:lpstr>'34'!Podrucje_ispisa</vt:lpstr>
      <vt:lpstr>'35'!Podrucje_ispisa</vt:lpstr>
      <vt:lpstr>'36'!Podrucje_ispisa</vt:lpstr>
      <vt:lpstr>'37'!Podrucje_ispisa</vt:lpstr>
      <vt:lpstr>'5'!Podrucje_ispisa</vt:lpstr>
      <vt:lpstr>'7'!Podrucje_ispisa</vt:lpstr>
      <vt:lpstr>'8'!Podrucje_ispisa</vt:lpstr>
      <vt:lpstr>'9'!Podrucje_ispisa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operater</dc:creator>
  <cp:lastModifiedBy>Ružica Živković</cp:lastModifiedBy>
  <cp:lastPrinted>2024-08-19T08:43:48Z</cp:lastPrinted>
  <dcterms:created xsi:type="dcterms:W3CDTF">2004-07-23T11:14:23Z</dcterms:created>
  <dcterms:modified xsi:type="dcterms:W3CDTF">2024-10-10T13:30:59Z</dcterms:modified>
</cp:coreProperties>
</file>